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0"/>
  <workbookPr defaultThemeVersion="124226"/>
  <mc:AlternateContent xmlns:mc="http://schemas.openxmlformats.org/markup-compatibility/2006">
    <mc:Choice Requires="x15">
      <x15ac:absPath xmlns:x15ac="http://schemas.microsoft.com/office/spreadsheetml/2010/11/ac" url="D:\НА САЙТ\"/>
    </mc:Choice>
  </mc:AlternateContent>
  <xr:revisionPtr revIDLastSave="0" documentId="8_{A523853A-00C0-4941-B52A-83966933C5A5}" xr6:coauthVersionLast="36" xr6:coauthVersionMax="36" xr10:uidLastSave="{00000000-0000-0000-0000-000000000000}"/>
  <bookViews>
    <workbookView xWindow="32772" yWindow="32772" windowWidth="20496" windowHeight="7752"/>
  </bookViews>
  <sheets>
    <sheet name="01.10.2021      " sheetId="37" r:id="rId1"/>
  </sheets>
  <definedNames>
    <definedName name="_xlnm.Print_Titles" localSheetId="0">'01.10.2021      '!$9:$11</definedName>
    <definedName name="_xlnm.Print_Area" localSheetId="0">'01.10.2021      '!$A$1:$L$717</definedName>
  </definedNames>
  <calcPr calcId="191029" fullCalcOnLoad="1"/>
</workbook>
</file>

<file path=xl/calcChain.xml><?xml version="1.0" encoding="utf-8"?>
<calcChain xmlns="http://schemas.openxmlformats.org/spreadsheetml/2006/main">
  <c r="H16" i="37" l="1"/>
  <c r="F838" i="37"/>
  <c r="L714" i="37"/>
  <c r="K714" i="37"/>
  <c r="J714" i="37"/>
  <c r="I714" i="37"/>
  <c r="H714" i="37"/>
  <c r="G714" i="37"/>
  <c r="I698" i="37"/>
  <c r="H698" i="37"/>
  <c r="H678" i="37" s="1"/>
  <c r="G698" i="37"/>
  <c r="I679" i="37"/>
  <c r="H679" i="37"/>
  <c r="G679" i="37"/>
  <c r="G678" i="37" s="1"/>
  <c r="L678" i="37"/>
  <c r="K678" i="37"/>
  <c r="J678" i="37"/>
  <c r="L676" i="37"/>
  <c r="L707" i="37" s="1"/>
  <c r="K676" i="37"/>
  <c r="J676" i="37"/>
  <c r="I676" i="37"/>
  <c r="H676" i="37"/>
  <c r="G676" i="37"/>
  <c r="G675" i="37"/>
  <c r="L674" i="37"/>
  <c r="K674" i="37"/>
  <c r="J674" i="37"/>
  <c r="I674" i="37"/>
  <c r="H674" i="37"/>
  <c r="G674" i="37"/>
  <c r="H669" i="37"/>
  <c r="I667" i="37"/>
  <c r="I661" i="37" s="1"/>
  <c r="I660" i="37" s="1"/>
  <c r="H667" i="37"/>
  <c r="H665" i="37"/>
  <c r="H661" i="37" s="1"/>
  <c r="H663" i="37"/>
  <c r="G661" i="37"/>
  <c r="G660" i="37" s="1"/>
  <c r="L660" i="37"/>
  <c r="K660" i="37"/>
  <c r="J660" i="37"/>
  <c r="I655" i="37"/>
  <c r="H655" i="37"/>
  <c r="H653" i="37" s="1"/>
  <c r="G655" i="37"/>
  <c r="G653" i="37" s="1"/>
  <c r="L653" i="37"/>
  <c r="K653" i="37"/>
  <c r="J653" i="37"/>
  <c r="I653" i="37"/>
  <c r="I646" i="37"/>
  <c r="H646" i="37"/>
  <c r="G646" i="37"/>
  <c r="H644" i="37"/>
  <c r="H643" i="37"/>
  <c r="H642" i="37"/>
  <c r="H641" i="37"/>
  <c r="I640" i="37"/>
  <c r="H640" i="37"/>
  <c r="H639" i="37"/>
  <c r="H637" i="37"/>
  <c r="H635" i="37" s="1"/>
  <c r="I635" i="37"/>
  <c r="G635" i="37"/>
  <c r="I627" i="37"/>
  <c r="H627" i="37"/>
  <c r="G627" i="37"/>
  <c r="L620" i="37"/>
  <c r="L604" i="37" s="1"/>
  <c r="K620" i="37"/>
  <c r="J620" i="37"/>
  <c r="I620" i="37"/>
  <c r="H620" i="37"/>
  <c r="G620" i="37"/>
  <c r="I613" i="37"/>
  <c r="H613" i="37"/>
  <c r="G613" i="37"/>
  <c r="I609" i="37"/>
  <c r="I605" i="37" s="1"/>
  <c r="I607" i="37"/>
  <c r="K605" i="37"/>
  <c r="K604" i="37" s="1"/>
  <c r="J605" i="37"/>
  <c r="J604" i="37" s="1"/>
  <c r="H605" i="37"/>
  <c r="G605" i="37"/>
  <c r="L584" i="37"/>
  <c r="K584" i="37"/>
  <c r="K579" i="37"/>
  <c r="K602" i="37" s="1"/>
  <c r="J584" i="37"/>
  <c r="J579" i="37"/>
  <c r="I584" i="37"/>
  <c r="I579" i="37"/>
  <c r="H584" i="37"/>
  <c r="H579" i="37"/>
  <c r="H602" i="37" s="1"/>
  <c r="G584" i="37"/>
  <c r="L579" i="37"/>
  <c r="G579" i="37"/>
  <c r="L569" i="37"/>
  <c r="K569" i="37"/>
  <c r="J569" i="37"/>
  <c r="I569" i="37"/>
  <c r="L567" i="37"/>
  <c r="K567" i="37"/>
  <c r="J567" i="37"/>
  <c r="I567" i="37"/>
  <c r="H567" i="37"/>
  <c r="G567" i="37"/>
  <c r="L564" i="37"/>
  <c r="L562" i="37" s="1"/>
  <c r="G562" i="37"/>
  <c r="L550" i="37"/>
  <c r="K550" i="37"/>
  <c r="J550" i="37"/>
  <c r="G550" i="37"/>
  <c r="K548" i="37"/>
  <c r="K544" i="37"/>
  <c r="K541" i="37" s="1"/>
  <c r="J548" i="37"/>
  <c r="J544" i="37" s="1"/>
  <c r="J546" i="37"/>
  <c r="H545" i="37"/>
  <c r="H544" i="37" s="1"/>
  <c r="H541" i="37" s="1"/>
  <c r="H559" i="37" s="1"/>
  <c r="G545" i="37"/>
  <c r="G544" i="37" s="1"/>
  <c r="L544" i="37"/>
  <c r="L541" i="37" s="1"/>
  <c r="L559" i="37" s="1"/>
  <c r="I544" i="37"/>
  <c r="G543" i="37"/>
  <c r="I541" i="37"/>
  <c r="I559" i="37" s="1"/>
  <c r="L533" i="37"/>
  <c r="K533" i="37"/>
  <c r="J533" i="37"/>
  <c r="K531" i="37"/>
  <c r="K530" i="37"/>
  <c r="K526" i="37" s="1"/>
  <c r="L526" i="37"/>
  <c r="J526" i="37"/>
  <c r="J537" i="37" s="1"/>
  <c r="J525" i="37"/>
  <c r="J515" i="37"/>
  <c r="L515" i="37"/>
  <c r="K515" i="37"/>
  <c r="I515" i="37"/>
  <c r="I537" i="37"/>
  <c r="H515" i="37"/>
  <c r="H537" i="37"/>
  <c r="G515" i="37"/>
  <c r="G537" i="37"/>
  <c r="I512" i="37"/>
  <c r="H508" i="37"/>
  <c r="I508" i="37" s="1"/>
  <c r="I507" i="37" s="1"/>
  <c r="L507" i="37"/>
  <c r="K507" i="37"/>
  <c r="J507" i="37"/>
  <c r="G507" i="37"/>
  <c r="I500" i="37"/>
  <c r="I499" i="37"/>
  <c r="H500" i="37"/>
  <c r="H499" i="37"/>
  <c r="G500" i="37"/>
  <c r="G499" i="37"/>
  <c r="L473" i="37"/>
  <c r="K473" i="37"/>
  <c r="J473" i="37"/>
  <c r="I473" i="37"/>
  <c r="I448" i="37" s="1"/>
  <c r="H473" i="37"/>
  <c r="G473" i="37"/>
  <c r="L449" i="37"/>
  <c r="L448" i="37"/>
  <c r="K449" i="37"/>
  <c r="K448" i="37"/>
  <c r="J449" i="37"/>
  <c r="J448" i="37"/>
  <c r="I449" i="37"/>
  <c r="H449" i="37"/>
  <c r="G449" i="37"/>
  <c r="G448" i="37"/>
  <c r="K445" i="37"/>
  <c r="L443" i="37"/>
  <c r="K443" i="37"/>
  <c r="J443" i="37"/>
  <c r="J434" i="37"/>
  <c r="I431" i="37"/>
  <c r="I428" i="37" s="1"/>
  <c r="L428" i="37"/>
  <c r="K428" i="37"/>
  <c r="J428" i="37"/>
  <c r="H428" i="37"/>
  <c r="G428" i="37"/>
  <c r="L419" i="37"/>
  <c r="L418" i="37"/>
  <c r="K419" i="37"/>
  <c r="K418" i="37"/>
  <c r="J419" i="37"/>
  <c r="J418" i="37"/>
  <c r="I419" i="37"/>
  <c r="I418" i="37"/>
  <c r="H418" i="37"/>
  <c r="G418" i="37"/>
  <c r="L411" i="37"/>
  <c r="K411" i="37"/>
  <c r="J411" i="37"/>
  <c r="I411" i="37"/>
  <c r="H411" i="37"/>
  <c r="G411" i="37"/>
  <c r="L406" i="37"/>
  <c r="K406" i="37"/>
  <c r="K405" i="37" s="1"/>
  <c r="J406" i="37"/>
  <c r="J405" i="37" s="1"/>
  <c r="I406" i="37"/>
  <c r="I405" i="37" s="1"/>
  <c r="H406" i="37"/>
  <c r="H405" i="37" s="1"/>
  <c r="G406" i="37"/>
  <c r="G405" i="37" s="1"/>
  <c r="H404" i="37"/>
  <c r="G404" i="37"/>
  <c r="K402" i="37"/>
  <c r="L402" i="37" s="1"/>
  <c r="K401" i="37"/>
  <c r="L401" i="37" s="1"/>
  <c r="K400" i="37"/>
  <c r="L400" i="37" s="1"/>
  <c r="K397" i="37"/>
  <c r="K395" i="37"/>
  <c r="L395" i="37"/>
  <c r="J394" i="37"/>
  <c r="I394" i="37"/>
  <c r="G394" i="37"/>
  <c r="L389" i="37"/>
  <c r="K389" i="37"/>
  <c r="J389" i="37"/>
  <c r="I389" i="37"/>
  <c r="H389" i="37"/>
  <c r="G389" i="37"/>
  <c r="J383" i="37"/>
  <c r="J370" i="37" s="1"/>
  <c r="L370" i="37"/>
  <c r="K370" i="37"/>
  <c r="L365" i="37"/>
  <c r="K365" i="37"/>
  <c r="J365" i="37"/>
  <c r="I365" i="37"/>
  <c r="H365" i="37"/>
  <c r="G365" i="37"/>
  <c r="H356" i="37"/>
  <c r="G356" i="37"/>
  <c r="I317" i="37"/>
  <c r="H317" i="37"/>
  <c r="G317" i="37"/>
  <c r="K316" i="37"/>
  <c r="L297" i="37"/>
  <c r="L276" i="37" s="1"/>
  <c r="K297" i="37"/>
  <c r="K276" i="37" s="1"/>
  <c r="J297" i="37"/>
  <c r="J276" i="37" s="1"/>
  <c r="J513" i="37" s="1"/>
  <c r="I297" i="37"/>
  <c r="H297" i="37"/>
  <c r="G297" i="37"/>
  <c r="I290" i="37"/>
  <c r="H290" i="37"/>
  <c r="H276" i="37" s="1"/>
  <c r="G290" i="37"/>
  <c r="M277" i="37"/>
  <c r="L277" i="37"/>
  <c r="K277" i="37"/>
  <c r="J277" i="37"/>
  <c r="I277" i="37"/>
  <c r="H277" i="37"/>
  <c r="G277" i="37"/>
  <c r="L268" i="37"/>
  <c r="K268" i="37"/>
  <c r="J268" i="37"/>
  <c r="I268" i="37"/>
  <c r="H268" i="37"/>
  <c r="G268" i="37"/>
  <c r="L260" i="37"/>
  <c r="K260" i="37"/>
  <c r="J260" i="37"/>
  <c r="I260" i="37"/>
  <c r="H260" i="37"/>
  <c r="G260" i="37"/>
  <c r="L254" i="37"/>
  <c r="K254" i="37"/>
  <c r="J254" i="37"/>
  <c r="I254" i="37"/>
  <c r="H254" i="37"/>
  <c r="G254" i="37"/>
  <c r="M247" i="37"/>
  <c r="L247" i="37"/>
  <c r="K247" i="37"/>
  <c r="J247" i="37"/>
  <c r="I247" i="37"/>
  <c r="G247" i="37"/>
  <c r="L239" i="37"/>
  <c r="K239" i="37"/>
  <c r="J239" i="37"/>
  <c r="I239" i="37"/>
  <c r="H239" i="37"/>
  <c r="G239" i="37"/>
  <c r="L235" i="37"/>
  <c r="K235" i="37"/>
  <c r="J235" i="37"/>
  <c r="I235" i="37"/>
  <c r="H235" i="37"/>
  <c r="G235" i="37"/>
  <c r="L223" i="37"/>
  <c r="K223" i="37"/>
  <c r="J223" i="37"/>
  <c r="J221" i="37" s="1"/>
  <c r="I223" i="37"/>
  <c r="H223" i="37"/>
  <c r="G223" i="37"/>
  <c r="L221" i="37"/>
  <c r="L213" i="37"/>
  <c r="K213" i="37"/>
  <c r="J213" i="37"/>
  <c r="I213" i="37"/>
  <c r="H213" i="37"/>
  <c r="G213" i="37"/>
  <c r="I210" i="37"/>
  <c r="H210" i="37"/>
  <c r="G210" i="37"/>
  <c r="G232" i="37" s="1"/>
  <c r="L202" i="37"/>
  <c r="K202" i="37"/>
  <c r="J202" i="37"/>
  <c r="I202" i="37"/>
  <c r="H202" i="37"/>
  <c r="G202" i="37"/>
  <c r="L192" i="37"/>
  <c r="K192" i="37"/>
  <c r="J192" i="37"/>
  <c r="I192" i="37"/>
  <c r="H192" i="37"/>
  <c r="G192" i="37"/>
  <c r="L187" i="37"/>
  <c r="L170" i="37"/>
  <c r="K187" i="37"/>
  <c r="K170" i="37"/>
  <c r="J187" i="37"/>
  <c r="J170" i="37"/>
  <c r="I187" i="37"/>
  <c r="H187" i="37"/>
  <c r="H170" i="37" s="1"/>
  <c r="G187" i="37"/>
  <c r="G170" i="37" s="1"/>
  <c r="L180" i="37"/>
  <c r="K180" i="37"/>
  <c r="J180" i="37"/>
  <c r="I180" i="37"/>
  <c r="G180" i="37"/>
  <c r="I170" i="37"/>
  <c r="L165" i="37"/>
  <c r="K165" i="37"/>
  <c r="J165" i="37"/>
  <c r="I165" i="37"/>
  <c r="H165" i="37"/>
  <c r="G165" i="37"/>
  <c r="L154" i="37"/>
  <c r="K154" i="37"/>
  <c r="J154" i="37"/>
  <c r="I154" i="37"/>
  <c r="H154" i="37"/>
  <c r="G154" i="37"/>
  <c r="I152" i="37"/>
  <c r="H152" i="37"/>
  <c r="G152" i="37"/>
  <c r="L150" i="37"/>
  <c r="K150" i="37"/>
  <c r="J150" i="37"/>
  <c r="I150" i="37"/>
  <c r="H150" i="37"/>
  <c r="G150" i="37"/>
  <c r="I148" i="37"/>
  <c r="H148" i="37"/>
  <c r="G148" i="37"/>
  <c r="L129" i="37"/>
  <c r="I129" i="37"/>
  <c r="H129" i="37"/>
  <c r="G129" i="37"/>
  <c r="I124" i="37"/>
  <c r="H124" i="37"/>
  <c r="G124" i="37"/>
  <c r="L116" i="37"/>
  <c r="I116" i="37"/>
  <c r="H116" i="37"/>
  <c r="G116" i="37"/>
  <c r="G107" i="37" s="1"/>
  <c r="L108" i="37"/>
  <c r="K107" i="37"/>
  <c r="J107" i="37"/>
  <c r="L99" i="37"/>
  <c r="K99" i="37"/>
  <c r="J99" i="37"/>
  <c r="I99" i="37"/>
  <c r="H99" i="37"/>
  <c r="G99" i="37"/>
  <c r="L97" i="37"/>
  <c r="K97" i="37"/>
  <c r="J97" i="37"/>
  <c r="I97" i="37"/>
  <c r="H97" i="37"/>
  <c r="G97" i="37"/>
  <c r="I87" i="37"/>
  <c r="I74" i="37" s="1"/>
  <c r="H87" i="37"/>
  <c r="G87" i="37"/>
  <c r="I83" i="37"/>
  <c r="G83" i="37"/>
  <c r="H78" i="37"/>
  <c r="H74" i="37"/>
  <c r="G78" i="37"/>
  <c r="G74" i="37"/>
  <c r="G104" i="37" s="1"/>
  <c r="L74" i="37"/>
  <c r="K74" i="37"/>
  <c r="K104" i="37" s="1"/>
  <c r="J74" i="37"/>
  <c r="L65" i="37"/>
  <c r="K65" i="37"/>
  <c r="J65" i="37"/>
  <c r="I65" i="37"/>
  <c r="H65" i="37"/>
  <c r="G65" i="37"/>
  <c r="L59" i="37"/>
  <c r="K59" i="37"/>
  <c r="K72" i="37"/>
  <c r="J59" i="37"/>
  <c r="J72" i="37"/>
  <c r="I59" i="37"/>
  <c r="H59" i="37"/>
  <c r="G59" i="37"/>
  <c r="L53" i="37"/>
  <c r="L72" i="37" s="1"/>
  <c r="I53" i="37"/>
  <c r="I72" i="37" s="1"/>
  <c r="H53" i="37"/>
  <c r="H72" i="37" s="1"/>
  <c r="G53" i="37"/>
  <c r="G72" i="37" s="1"/>
  <c r="J47" i="37"/>
  <c r="J40" i="37" s="1"/>
  <c r="J41" i="37"/>
  <c r="L40" i="37"/>
  <c r="K40" i="37"/>
  <c r="L38" i="37"/>
  <c r="K38" i="37"/>
  <c r="J38" i="37"/>
  <c r="I38" i="37"/>
  <c r="G38" i="37"/>
  <c r="L35" i="37"/>
  <c r="I33" i="37"/>
  <c r="H33" i="37"/>
  <c r="G33" i="37"/>
  <c r="J30" i="37"/>
  <c r="J29" i="37"/>
  <c r="L29" i="37"/>
  <c r="K29" i="37"/>
  <c r="I29" i="37"/>
  <c r="H29" i="37"/>
  <c r="G29" i="37"/>
  <c r="G27" i="37"/>
  <c r="G25" i="37" s="1"/>
  <c r="L25" i="37"/>
  <c r="L49" i="37" s="1"/>
  <c r="K25" i="37"/>
  <c r="J25" i="37"/>
  <c r="I25" i="37"/>
  <c r="H25" i="37"/>
  <c r="H49" i="37" s="1"/>
  <c r="L18" i="37"/>
  <c r="I18" i="37"/>
  <c r="I49" i="37" s="1"/>
  <c r="H18" i="37"/>
  <c r="G18" i="37"/>
  <c r="G49" i="37" s="1"/>
  <c r="I16" i="37"/>
  <c r="G16" i="37"/>
  <c r="L14" i="37"/>
  <c r="K14" i="37"/>
  <c r="K49" i="37" s="1"/>
  <c r="J14" i="37"/>
  <c r="I14" i="37"/>
  <c r="H14" i="37"/>
  <c r="G14" i="37"/>
  <c r="L602" i="37"/>
  <c r="L405" i="37"/>
  <c r="H273" i="37"/>
  <c r="G602" i="37"/>
  <c r="H232" i="37"/>
  <c r="L232" i="37"/>
  <c r="K537" i="37"/>
  <c r="J707" i="37"/>
  <c r="J273" i="37"/>
  <c r="L273" i="37"/>
  <c r="L104" i="37"/>
  <c r="G541" i="37"/>
  <c r="G604" i="37"/>
  <c r="I678" i="37"/>
  <c r="K707" i="37"/>
  <c r="H507" i="37"/>
  <c r="J49" i="37"/>
  <c r="I104" i="37"/>
  <c r="I107" i="37"/>
  <c r="H107" i="37"/>
  <c r="L107" i="37"/>
  <c r="K208" i="37"/>
  <c r="I232" i="37"/>
  <c r="G273" i="37"/>
  <c r="G276" i="37"/>
  <c r="G513" i="37" s="1"/>
  <c r="I276" i="37"/>
  <c r="I513" i="37" s="1"/>
  <c r="K394" i="37"/>
  <c r="L537" i="37"/>
  <c r="J541" i="37"/>
  <c r="J559" i="37" s="1"/>
  <c r="K559" i="37"/>
  <c r="I604" i="37"/>
  <c r="H604" i="37"/>
  <c r="H660" i="37"/>
  <c r="I602" i="37"/>
  <c r="G707" i="37"/>
  <c r="G208" i="37"/>
  <c r="H448" i="37"/>
  <c r="J602" i="37"/>
  <c r="H707" i="37" l="1"/>
  <c r="I707" i="37"/>
  <c r="H104" i="37"/>
  <c r="J104" i="37"/>
  <c r="H208" i="37"/>
  <c r="J208" i="37"/>
  <c r="J715" i="37" s="1"/>
  <c r="L208" i="37"/>
  <c r="I208" i="37"/>
  <c r="J232" i="37"/>
  <c r="K221" i="37"/>
  <c r="K232" i="37"/>
  <c r="K273" i="37"/>
  <c r="I273" i="37"/>
  <c r="H513" i="37"/>
  <c r="H715" i="37" s="1"/>
  <c r="K513" i="37"/>
  <c r="L394" i="37"/>
  <c r="L513" i="37" s="1"/>
  <c r="L715" i="37" s="1"/>
  <c r="G559" i="37"/>
  <c r="G715" i="37" s="1"/>
  <c r="K715" i="37" l="1"/>
  <c r="I715" i="37"/>
  <c r="M715" i="37" s="1"/>
</calcChain>
</file>

<file path=xl/sharedStrings.xml><?xml version="1.0" encoding="utf-8"?>
<sst xmlns="http://schemas.openxmlformats.org/spreadsheetml/2006/main" count="1498" uniqueCount="838">
  <si>
    <t>Х</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</si>
  <si>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</si>
  <si>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</si>
  <si>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</si>
  <si>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</si>
  <si>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</si>
  <si>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</si>
  <si>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</si>
  <si>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</si>
  <si>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 тому числі за напрямами:</t>
  </si>
  <si>
    <t>Інші заходи, пов'язані з економічною діяльністю</t>
  </si>
  <si>
    <t>1217370</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</si>
  <si>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</si>
  <si>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t>7330</t>
  </si>
  <si>
    <t>0443</t>
  </si>
  <si>
    <t>1216040</t>
  </si>
  <si>
    <t>6040</t>
  </si>
  <si>
    <t>Заходи, пов’язані з поліпшенням питної води</t>
  </si>
  <si>
    <t>1216090</t>
  </si>
  <si>
    <t>6090</t>
  </si>
  <si>
    <t>0640</t>
  </si>
  <si>
    <t>Інша діяльність у сфері житлово-комунального господарства</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</si>
  <si>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</si>
  <si>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</si>
  <si>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</si>
  <si>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</si>
  <si>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</si>
  <si>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</si>
  <si>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 xml:space="preserve">Капітальний ремонт ліфтів житлових будинків за відповідними адресами </t>
  </si>
  <si>
    <t xml:space="preserve">Капітальний ремонт покрівель  житлових будинків за відповідними адресами </t>
  </si>
  <si>
    <t>Виконавчий комітет Южноукраїнської міської ради</t>
  </si>
  <si>
    <t>0200000</t>
  </si>
  <si>
    <t>0210000</t>
  </si>
  <si>
    <t>0210180</t>
  </si>
  <si>
    <t>0180</t>
  </si>
  <si>
    <t>0133</t>
  </si>
  <si>
    <t>Інша діяльність у сфері державного управління</t>
  </si>
  <si>
    <t>висвітлення діяльності депутатів Южноукраїнської міської ради через засоби масової інформації</t>
  </si>
  <si>
    <t>грн.</t>
  </si>
  <si>
    <t>0217680</t>
  </si>
  <si>
    <t>7680</t>
  </si>
  <si>
    <t>Членські внески до асоціацій органів місцевого самоврядування</t>
  </si>
  <si>
    <t>0218220</t>
  </si>
  <si>
    <t>8220</t>
  </si>
  <si>
    <t>0380</t>
  </si>
  <si>
    <t>Заходи та роботи з мобілізаційної підготовки місцевого значення</t>
  </si>
  <si>
    <t>0600000</t>
  </si>
  <si>
    <t>Управління освіти Южноукраїнської міської ради</t>
  </si>
  <si>
    <t>0610000</t>
  </si>
  <si>
    <t>0800000</t>
  </si>
  <si>
    <t>Департамент соціальних питань та охорони здоров'я Южноукраїнської міської ради</t>
  </si>
  <si>
    <t>0810000</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</si>
  <si>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</si>
  <si>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</si>
  <si>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</si>
  <si>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</si>
  <si>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</si>
  <si>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</si>
  <si>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</si>
  <si>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придбання харчових пайків для хворих, які не переривають лікування</t>
  </si>
  <si>
    <t>0812143</t>
  </si>
  <si>
    <t>2143</t>
  </si>
  <si>
    <t>Програми і централізовані заходи профілактики ВІЛ-інфекції/СНІДу</t>
  </si>
  <si>
    <t>0812145</t>
  </si>
  <si>
    <t>2145</t>
  </si>
  <si>
    <t>0812152</t>
  </si>
  <si>
    <t>2152</t>
  </si>
  <si>
    <t>Інші програми та заходи у сфері охорони здоров’я</t>
  </si>
  <si>
    <t>в 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</si>
  <si>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0812111</t>
  </si>
  <si>
    <t>2111</t>
  </si>
  <si>
    <t>0726</t>
  </si>
  <si>
    <t>обслуговування програми "Бюджет Ua Медицина"</t>
  </si>
  <si>
    <t xml:space="preserve">Міська програма зайнятості  населення міста Южноукраїнська </t>
  </si>
  <si>
    <t>0813210</t>
  </si>
  <si>
    <t>3210</t>
  </si>
  <si>
    <t>1050</t>
  </si>
  <si>
    <t xml:space="preserve">Організація та проведення громадських робіт </t>
  </si>
  <si>
    <t>оплата громадських робіт на умовах співфінансування з  Южноукраїнським міським центром зайнятості</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</si>
  <si>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</si>
  <si>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</si>
  <si>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</si>
  <si>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</si>
  <si>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компенсація вартості житлово - комунальних послуг</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</si>
  <si>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</si>
  <si>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</si>
  <si>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</si>
  <si>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</si>
  <si>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</si>
  <si>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</si>
  <si>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</si>
  <si>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надання одноразової матеріальної допомоги сім'ям загиблих учасників АТО,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</si>
  <si>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</si>
  <si>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</si>
  <si>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</si>
  <si>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фінансова підтримка громадської організації "Воїни та ветерани антитерористичної операції" (одержувач бюджетних коштів)</t>
  </si>
  <si>
    <t>0819770</t>
  </si>
  <si>
    <t>9770</t>
  </si>
  <si>
    <t>Інші субвенції з місцевого бюджету</t>
  </si>
  <si>
    <t xml:space="preserve">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</si>
  <si>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</si>
  <si>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</si>
  <si>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</si>
  <si>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</si>
  <si>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</si>
  <si>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</si>
  <si>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</si>
  <si>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</si>
  <si>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</si>
  <si>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</si>
  <si>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</si>
  <si>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</si>
  <si>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</si>
  <si>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</si>
  <si>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</si>
  <si>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</si>
  <si>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</si>
  <si>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</si>
  <si>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</si>
  <si>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</si>
  <si>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</si>
  <si>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відшкодування проїзду до санаторію в межах області, придбання санаторно - курортних путівок ветеранам війни, праці, інвалідам та учасникам бойових дій</t>
  </si>
  <si>
    <t>надання пільг окремим категоріям громадян з послуг зв’язку</t>
  </si>
  <si>
    <t>компенсація за пільговий проїзд  окремим категоріям громадян на приміських та дачних маршрутах автомобільним транспортом</t>
  </si>
  <si>
    <t>компенсація за пільговий проїзд  окремим категоріям громадян залізничним транспортом</t>
  </si>
  <si>
    <t>компенсація фізичним особам, які надають соціальні послуги</t>
  </si>
  <si>
    <t>компенсація вартості житлово-комунальних послуг учасникам бойових дій, інвалідам по зору І та ІІ груп, почесним громадянам міста</t>
  </si>
  <si>
    <t>Управління молоді, спорту та культури Южноукраїнської міської ради</t>
  </si>
  <si>
    <t>придбання паливо-мастильних матеріалів для забезпечення військомату транспортом на період призовної кампанії</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</si>
  <si>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</si>
  <si>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</si>
  <si>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</si>
  <si>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</si>
  <si>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</si>
  <si>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</si>
  <si>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</si>
  <si>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</si>
  <si>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</si>
  <si>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</si>
  <si>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</si>
  <si>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Проведення навчально - тренувальних зборів і змагань з олімпійських видів спорту - всього,                                                                                        в тому числі:</t>
  </si>
  <si>
    <t>1015012</t>
  </si>
  <si>
    <t>5012</t>
  </si>
  <si>
    <t>Проведення навчально - тренувальних зборів і змагань з неолімпійських видів спорту</t>
  </si>
  <si>
    <t>1015061</t>
  </si>
  <si>
    <t>5061</t>
  </si>
  <si>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</si>
  <si>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0470</t>
  </si>
  <si>
    <t>Реалізація програм і заходів в галузі туризму та курортів</t>
  </si>
  <si>
    <t>2900000</t>
  </si>
  <si>
    <t>Управління з питань надзвичайних ситуацій та взаємодії з правоохоронними органами Южноукраїнської міської ради</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</si>
  <si>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</si>
  <si>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</si>
  <si>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</si>
  <si>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обладнання громадських місць, житлових та адміністративних будівель засобами відеоспостерження;  придбання кондиціонеру</t>
  </si>
  <si>
    <t>2918230</t>
  </si>
  <si>
    <t>8230</t>
  </si>
  <si>
    <t>Інші заходи громадського порядку та безпеки</t>
  </si>
  <si>
    <t>технічне обслуговування системи відеоспостереження, бронювання використання місця в ККЕ, охорона серверної</t>
  </si>
  <si>
    <t>технічне обслуговування аналізатора парів спирту</t>
  </si>
  <si>
    <t>2918110</t>
  </si>
  <si>
    <t>8110</t>
  </si>
  <si>
    <t>0320</t>
  </si>
  <si>
    <t>Заходи запобігання та ліквідації надзвичайних ситуацій та наслідків стихійного лиха</t>
  </si>
  <si>
    <t>капітальний ремонт вантажного ліфта, в т.ч. експертне обстеження</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</si>
  <si>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</si>
  <si>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</si>
  <si>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 xml:space="preserve">Код Функціональної класифікації видатків та кредитування бюджету </t>
  </si>
  <si>
    <t>Найменування головного розпорядника коштів/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</si>
  <si>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закупівля імунобіологічних препаратів для дітей (одержувач коштів - некомерційне комунальне підприємство "Южноукраїнський центр надання первинної медико - санітарної допомоги)</t>
  </si>
  <si>
    <t>Програма охорони  довкілля та раціонального природокористування міста Южноукраїнська на 2016-2020 роки</t>
  </si>
  <si>
    <t xml:space="preserve">Департамент інфраструктури міського господарства  Южноукраїнської міської ради  </t>
  </si>
  <si>
    <t>Департамент інфраструктури міського господарства  Южноукраїнської міської ради</t>
  </si>
  <si>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charset val="204"/>
      </rPr>
      <t/>
    </r>
  </si>
  <si>
    <t xml:space="preserve">Управління екології, охорони навколишнього середовища та земельних відносин Южноукраїнської міської ради  </t>
  </si>
  <si>
    <t>Загальний фонд</t>
  </si>
  <si>
    <t>затверджено на звітний період</t>
  </si>
  <si>
    <t>касові видатки за звітний період</t>
  </si>
  <si>
    <t>Найменування міських програм (напрямів, заходів)</t>
  </si>
  <si>
    <t>Первинна медична допомога населенню, що надається центрами первинної медичної (медико-санітарної) допомоги</t>
  </si>
  <si>
    <t>Розвиток первинної медико-санітарної допомоги -обслуговування програми</t>
  </si>
  <si>
    <t>2144</t>
  </si>
  <si>
    <t>0812144</t>
  </si>
  <si>
    <t>Централізовані заходи з лікування хворих на цукровий та нецукровий діабет</t>
  </si>
  <si>
    <t>7130</t>
  </si>
  <si>
    <t>Здійснення заходів із землеустрою</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</si>
  <si>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</si>
  <si>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Багатопрофільна стаціонарна медична допомога населенню</t>
  </si>
  <si>
    <t>Будівництво об'єктів житлово-комунального господарства</t>
  </si>
  <si>
    <t>Будівництво освітніх установ та закладів</t>
  </si>
  <si>
    <t xml:space="preserve"> ветеринарні послуги та медикаменти-у пункті тимчасового утримання тварин - (одержувач бюджетних коштів - КП СКГ)</t>
  </si>
  <si>
    <t>впорядкування (планування) грунту діючого полігону твердих побутових  відходів(одержувач бюджетних коштів - комунальне підприємство "Служба комунального господарства")</t>
  </si>
  <si>
    <t xml:space="preserve"> нанесення або відновлення дорожньої розмітки на вулицях загального користування   (одержувач бюджетних коштів - комунальне підприємство "Служба комунального господарства") </t>
  </si>
  <si>
    <t>Будівництво інших об'єктів комунальної власності</t>
  </si>
  <si>
    <t>0990</t>
  </si>
  <si>
    <t>Інші програми та заходи у сфері освіти</t>
  </si>
  <si>
    <t>3700000</t>
  </si>
  <si>
    <t xml:space="preserve">Фінансове  управління Южноукраїнської міської ради </t>
  </si>
  <si>
    <t>Міська програма  "Фонд міської ради на виконання депутатських повноважень" на 2018-2020 роки</t>
  </si>
  <si>
    <t>3717370</t>
  </si>
  <si>
    <t xml:space="preserve">Служба у справах дітей Южноукраїнської міської ради </t>
  </si>
  <si>
    <t>0900000</t>
  </si>
  <si>
    <t>проведення спільних рейдів "Діти вулиці"</t>
  </si>
  <si>
    <t>Разом:</t>
  </si>
  <si>
    <t>заохочення,стимулювання праці вчителів</t>
  </si>
  <si>
    <t>придбання призів,грамот,дипломів та матеріалів для проведення конкурсів та загальноміських заходів</t>
  </si>
  <si>
    <t>Імунопрофілактика та захист населення від інфекційних хвороб</t>
  </si>
  <si>
    <t>0813121</t>
  </si>
  <si>
    <t>1217461</t>
  </si>
  <si>
    <t>7461</t>
  </si>
  <si>
    <t>0456</t>
  </si>
  <si>
    <t>Утримання та розвиток автомобільних  доріг та  дорожньої інфраструктури за рахунок коштів місцевого бюджету</t>
  </si>
  <si>
    <t>0610</t>
  </si>
  <si>
    <t>0910</t>
  </si>
  <si>
    <t>0921</t>
  </si>
  <si>
    <t>0731</t>
  </si>
  <si>
    <t xml:space="preserve">садіння кущів-саджанців (троянди)   віком більше 1 року (одержувач - комунальне підприємство "Служба комунального господарства") </t>
  </si>
  <si>
    <t>ліквідація несанкціонованих безхазяйних сміттєзвалищ</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</si>
  <si>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</si>
  <si>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</si>
  <si>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підготовка документації із землеустрою на земельні ділянки, передбачені для проведення земельних торгів (аукціону на набуття права  на оренду земельних ділянок)</t>
  </si>
  <si>
    <t xml:space="preserve">викуп земельної ділянки для суспільних потреб (під розширення території міського цвинтарю) </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</si>
  <si>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</si>
  <si>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</si>
  <si>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</si>
  <si>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</si>
  <si>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0611010</t>
  </si>
  <si>
    <t xml:space="preserve">Надання дошкільної освiти                    </t>
  </si>
  <si>
    <t>0611020</t>
  </si>
  <si>
    <t>0611090</t>
  </si>
  <si>
    <t>0960</t>
  </si>
  <si>
    <t>Надання позашкільної освіти позашкільними закладами освіти, заходи із позашкільної роботи з дітьми</t>
  </si>
  <si>
    <t>відшкодуванння витрат за відвідування учасниками АТО та членами сімей загиблих (померлих) учасників АТО занять з плавання в бассейнах міста-30,0 тис.грн.; часткове відшкодування витрат на поховання учасників бойових дій та інвалідів війни з числа учасників АТО, якщо сума фактичних витрат перевищує обсяг відшкодування за рахунок відповідної субвенції з обласного бюджету -10,0 тис.грн.</t>
  </si>
  <si>
    <t>Проведення навчально - тренувальних зборів і змагань з олімпійських видів спорту</t>
  </si>
  <si>
    <t>1015031</t>
  </si>
  <si>
    <t>5031</t>
  </si>
  <si>
    <t>Утримання та навчально - тренувальна робота комунальних дитячо - юнацьких спортивних шкіл</t>
  </si>
  <si>
    <t>2919800</t>
  </si>
  <si>
    <t>9800</t>
  </si>
  <si>
    <t xml:space="preserve">Субвенція з місцевого бюджету державному бюджету на виконання програм соціально-економічного розвитку регіонів </t>
  </si>
  <si>
    <t xml:space="preserve">капітальний ремонт вулиці Дружби Народів, в тому числі проведення експертизи проектно-кошторисної документації (одержувач бюджетних коштів - комунальне підприємство "Служба комунального господарства") </t>
  </si>
  <si>
    <t>1017622</t>
  </si>
  <si>
    <t>7622</t>
  </si>
  <si>
    <t>ГО "Асоціація велосипедистів" на організацію велокросу кантрі "Бузькі скелі"</t>
  </si>
  <si>
    <t>0812010</t>
  </si>
  <si>
    <t>2010</t>
  </si>
  <si>
    <t>виготовлення буклетів, висвітлення інформації в ЗМІ,  розміщення повідомлень про дітей - сиріт з метою усиновлення,подарунки до дня захисту дітей, до дня батька</t>
  </si>
  <si>
    <t>Забезпечення діяльності водопровідно-каналізаційного господарства</t>
  </si>
  <si>
    <t>Розробка проектно-кошторисної документації  та проведення її експертизи, геології, геодизії за об’єктом "Капітальний ремонт трубопроводу зонування холодного водопостачання 1 та 3 мікрорайонів від насосної станції зонування до ВК-125 за адресою  вул.Дружби Народів, м.Южноукраїнська</t>
  </si>
  <si>
    <t>проведення процедур гемодіалізу</t>
  </si>
  <si>
    <t>виплати компенсації на харчування донорів та одноразової виплати до Дня донора</t>
  </si>
  <si>
    <t xml:space="preserve">оплата за навчання випускників закладів освіти міста на лікарів сімейної медицини.          </t>
  </si>
  <si>
    <t>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</si>
  <si>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забезпечення житлом учасників АТО</t>
  </si>
  <si>
    <t>установка пандусу та ремонт сходів до будівлі поліції, придбання насосу для викачки води з підвального приміщення будівлі поліції -75,0тис.грн.; придбання запчастин для службового автомобілю, нагрудних камер відеоспостереження (боді камер) для поліцейських-58,0тис.грн., придбання багатофункціонального пристрою - 20,0 тис.грн.</t>
  </si>
  <si>
    <t>Комплексна програма  розвитку культури, фізичної культури, спорту та туризму в місті Южноукраїнську на 2019-2024 роки</t>
  </si>
  <si>
    <t>посів газонів на території міста (КЕКВ 2240)</t>
  </si>
  <si>
    <t>садіння кущів-саджанців (ялівцю,барбарису, туї,тощо)- (одержувач - комунальне підприємство "Служба комунального господарства",  КЕКВ 3210)</t>
  </si>
  <si>
    <t>0491</t>
  </si>
  <si>
    <t>0217610</t>
  </si>
  <si>
    <t>7610</t>
  </si>
  <si>
    <t>0411</t>
  </si>
  <si>
    <t>Сприяння розвитку малого та середнього підаприємництва</t>
  </si>
  <si>
    <t>придбання подарунків на проведення конкурсу</t>
  </si>
  <si>
    <t>1011100</t>
  </si>
  <si>
    <t>Надання спеціальної освіти школами естетичного виховання (музичними, художніми, хореографічними, театральними, хоровими, мистецькими)</t>
  </si>
  <si>
    <t>1100</t>
  </si>
  <si>
    <t>придбання концертної сукні</t>
  </si>
  <si>
    <t xml:space="preserve">придбання спортивної форми дітям для занять греко - римською боротьбою, спортивного інвентарю, тренажерів  та спортивної форми для дитячої хокейної секції </t>
  </si>
  <si>
    <t>придбання спортивного інвентарю, футболок для відділення волейболу</t>
  </si>
  <si>
    <t>транспортні послуги  ГО Бугогардова Січ на фестиваль "Полонинське літо - 2019", придбання нагородної атрибутики, видання книги-збірки поєтичних творів "Мирозданіє"</t>
  </si>
  <si>
    <t>Оплата транспортних послуг для участі команд міста у турнірі  зі спортивного орієнтування,  оплата участі ветеранської команди "Тинь" з футзалу</t>
  </si>
  <si>
    <t>придбання та встановлення дизель-генератору</t>
  </si>
  <si>
    <t>0913111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</si>
  <si>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</si>
  <si>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поточний ремонт козирьків будівлі КЗ  ЦСПРД</t>
  </si>
  <si>
    <t>6</t>
  </si>
  <si>
    <t xml:space="preserve">поточний ремонт гуртожитку №4 по вул.Миру,11  для подальшого заселення  -  одержувач комунальне підприємство "Житлово-експлуатаційне об"єднання" </t>
  </si>
  <si>
    <t>МП "Капітального будівництва об'єктів житлово-комунального господарства  і соціальної інфраструктури м.Южноукраїнську на 2016-2020 роки", у т.ч.:</t>
  </si>
  <si>
    <t>Реконструкція фонтану в міському парке на вул.Миру, (у тому числі розробка проектно-кошторисної документації)</t>
  </si>
  <si>
    <t>харчування тварин -  у пункті тимчасового утримання тварин   (одержувач бюджетних коштів - КП СКГ)</t>
  </si>
  <si>
    <t>всього, у тому числі:</t>
  </si>
  <si>
    <t xml:space="preserve"> 'придбання сміттєвозу МАЗ - 5340     - одержувач бюджетних коштів - комунальне підприємство "Житлово-експлуатаційне об"єднання" </t>
  </si>
  <si>
    <t>Капітальний ремонт інженерних мереж постачання холодної та гарячої води прт.Незалежності,1 (на умовах співфінансування  90% / 10%)</t>
  </si>
  <si>
    <t xml:space="preserve">ліквідація усідань і проломів проїзної частини та відновлення всіх видів дорожнього покриття вулиць загального користування холодною бітумно-мінеральною сумішшю  (одержувач бюджетних коштів - комунальне підприємство "Служба комунального господарства") </t>
  </si>
  <si>
    <t>влаштування пристроїв примусового зниження щвидкості руху транспортних засобів</t>
  </si>
  <si>
    <t xml:space="preserve"> оплата за спожиту КП ТВКГ електроенергію </t>
  </si>
  <si>
    <t>оплата боргових зобов"язань відповідно до Мирових угод між КП ТВКГ та  ВП ЮУ АЕС ДП НАЕК "Енергоатом"</t>
  </si>
  <si>
    <t>придбання установки високого тиску  для миття вольєрів - одержувач бюджетних коштів - комунальне підприємство "Служба комунального господарства"</t>
  </si>
  <si>
    <t>поточний ремонт вольєрів у притулку  - одержувач бюджетних коштів - комунальне підприємство "Служба комунального господарства"</t>
  </si>
  <si>
    <t>придбання контейнерів пластикових - одержувач бюджетних коштів - комунальне підприємство "Житлово-експлуатаційне об"єднання"</t>
  </si>
  <si>
    <t>проведення земельних торгів на набуття права оренди на земельні ділянки</t>
  </si>
  <si>
    <t>Міська програма інформаційної підтримки розвитку міста та діяльності органів місцевого самоврядування на 2019-2022 роки</t>
  </si>
  <si>
    <t>розробка нового проекту з будівництва систем відеоспостереження громадських місць, дообладнання</t>
  </si>
  <si>
    <t>облаштування міської призовної дільниці</t>
  </si>
  <si>
    <t>придбання протитуберкульозних ліків, вітамінів і гепатопротекторів, протиалергійних препаратів (одержувач коштів - некомерційне комунальне підприємство "Южноукраїнський центр надання первинної медико - санітарної допомоги); придбання рентгенівської плівки (одержувач коштів -КНП Южноукраїнськаміська багатопрофільна лікарня)</t>
  </si>
  <si>
    <t xml:space="preserve">заходи з імунопрофілактики </t>
  </si>
  <si>
    <t xml:space="preserve">Міська програма "Наше місто" на 2020-2024 роки </t>
  </si>
  <si>
    <t xml:space="preserve">встановлення технічних засобів регулювання дорожнім рухом (дорожнім знаки-74 од.)-(одержувач бюджетних коштів - комунальне підприємство "Служба комунального господарства") </t>
  </si>
  <si>
    <t>встановлення металопластикових вікон з обрамленням наружних відкосів, внутрішніх швів та покраску внутрішніх відкосів в житловому будинку за адресою вулиця Незалежності,4 (КЕКВ 2240)</t>
  </si>
  <si>
    <t>придбання встановлення системи відеоспостереження MISECU в житловому будинку за адресою вул.Незалежності,6 п.1,2,3   (КЕКВ 2240)</t>
  </si>
  <si>
    <t>придбання елементу  дитячого ігрового майданчика – дитячого будиночка  (1од.) для встановлення у дворі житлового будинку №45 по вулиці Набережна Енергетиків (КЕКВ 3110)</t>
  </si>
  <si>
    <t>Будівництво медичних установ та закладів</t>
  </si>
  <si>
    <t xml:space="preserve">Капітальний ремонт.Будівля КНП "Южноукраїнська міська багатопрофільна лікарня".Переобладнання приміщення рентгенкабінету №1 під кабінет комп"ютерної томографії  на вул.Миру,3 м.Южноукраїнська Миколаївської області </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</si>
  <si>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</si>
  <si>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придбання сміттєконтейнерів  оцинкованих (10шт.) - одержувач бюджетних коштів - комунальне підприємство "Житлово-експлуатаційне об"єднання"</t>
  </si>
  <si>
    <t>підсів газонів на території міста (КЕКВ 2240)</t>
  </si>
  <si>
    <t xml:space="preserve">заходи з озеленення (садіння  саджанців  дерев та кущів  віком більше 1 року  на території міста) ( КЕКВ 3132) </t>
  </si>
  <si>
    <t>Централізовані заходи з лікування онкологічних хворих</t>
  </si>
  <si>
    <t>Міська програма  "Фонд міської ради на виконання депутатських повноважень" на 2018-2020 роки , у тому числі:</t>
  </si>
  <si>
    <t>матеріальна допомога</t>
  </si>
  <si>
    <t>Забезпечення соціального захисту громадян</t>
  </si>
  <si>
    <t>Придбання засобів захисту ,дезинфікуючих засобів</t>
  </si>
  <si>
    <t>4030</t>
  </si>
  <si>
    <t>1014040</t>
  </si>
  <si>
    <t>1014081</t>
  </si>
  <si>
    <t>1014030</t>
  </si>
  <si>
    <t>1014060</t>
  </si>
  <si>
    <t>4081</t>
  </si>
  <si>
    <t>4060</t>
  </si>
  <si>
    <t>4040</t>
  </si>
  <si>
    <t>Придбання дезинфікуючих засобів та засобів індивідуального захисту</t>
  </si>
  <si>
    <t>0210150</t>
  </si>
  <si>
    <t>0150</t>
  </si>
  <si>
    <t>0111</t>
  </si>
  <si>
    <t>Дердавне управління</t>
  </si>
  <si>
    <t>придбання засобів індивідуального захисту, дезінфікуючих засобів, бактерицидних опромінювачів для знезараження повітря і поверхонь</t>
  </si>
  <si>
    <t>0611161</t>
  </si>
  <si>
    <t>1161</t>
  </si>
  <si>
    <t xml:space="preserve"> Забезпечення діяльності інших закладів у сфері освіти,                                     в тому числі: </t>
  </si>
  <si>
    <t>Надання позашкільної освіти закладами позашкільної освіти, заходи із позашкільної роботи з дітьми</t>
  </si>
  <si>
    <t>придбання засобів індивідуального захисту, дезінфікуючих засобів</t>
  </si>
  <si>
    <t xml:space="preserve">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</si>
  <si>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 xml:space="preserve"> на забезпечення Южноукраїнського пункту постійного базування Миколаївського обласного  центру екстреної медичної допомоги та медицини катастроф засобами медичного призначення, захисним одягом, засобами захисту органів дихання, дезінфекційними засобами</t>
  </si>
  <si>
    <t>080160</t>
  </si>
  <si>
    <t>0160</t>
  </si>
  <si>
    <t>державне управління</t>
  </si>
  <si>
    <t>1010160</t>
  </si>
  <si>
    <t>1210160</t>
  </si>
  <si>
    <t xml:space="preserve">Цільова  програма захисту населення і територій від надзвичайних ситуацій техногенного та природного  характеру  на 2018-2022 роки,  в тому числі: </t>
  </si>
  <si>
    <t>Цільова  програма захисту населення і територій від надзвичайних ситуацій техногенного та природного  характеру  на 2018-2022 роки,  в тому числі:</t>
  </si>
  <si>
    <t>2810160</t>
  </si>
  <si>
    <t>Державне управління</t>
  </si>
  <si>
    <t>придбання засобів індивідуального захисту, дезінфікуючих засобів, тощо</t>
  </si>
  <si>
    <t>Керівництво і управління у відповідній сфері у містах (місті Києві), селищах, селах, об’єднаних територіальних громадах</t>
  </si>
  <si>
    <t>придбання  комплектів автономного освітлення блокпостів (система автономного освітлення САО 24V-280W - 3 к -та (КП СКГ КЕКВ 3210)</t>
  </si>
  <si>
    <t>ліквідація несанкціонованих звалищь (2240)</t>
  </si>
  <si>
    <t>1218110</t>
  </si>
  <si>
    <t>експлуатація системи централізованого оповіщення, пряма лінія зв"язку на сирену, придбання пам"яток, буклетів, стендів по цивільному захисту та інше</t>
  </si>
  <si>
    <t>придбання засобів індивідуального захисту та дизінфікуючих засобів</t>
  </si>
  <si>
    <t>0910160</t>
  </si>
  <si>
    <t>виготовлення та встановлення інформаційних щитів, виготовлення та наклеювання інформаційних постерів на біг-бордах , встановлення 68 од. залізобетонних блоків для перекриття в"їздів та виїздів з міста з послідуючим віднесенням цих блоків до матеріального резерву - одержувач КП СКГ</t>
  </si>
  <si>
    <t>придбання засобів індивідуального захисту для працівників, дезинфікуючих засобів для обробки торгівельних місць на території ринку та дезинфікуючих засобів для обробки рук покупців в пунктах дезінфекції  - ( КП "Критий ринок")</t>
  </si>
  <si>
    <t xml:space="preserve">Багатопрофільна стационарна медична допомога населенню </t>
  </si>
  <si>
    <t>придбання спеціальних костюмів робочих (для жінок) та рукавичок з повним покриттям ПВХ для працівників КНС КП ТВКГ</t>
  </si>
  <si>
    <t>оплата послуг з організації проведення повірки загальнобудинкових комерційних вузлів обліку багатоквартирних будинків</t>
  </si>
  <si>
    <t>придбання монтажних вставок , термоперетворювачів опору та п"єзолектричних перетворювачів та інше</t>
  </si>
  <si>
    <t>Цільова  програма захисту населення і територій від надзвичайних ситуацій техногенного та природного  характеру  на 2018-2022 роки</t>
  </si>
  <si>
    <t>0610160</t>
  </si>
  <si>
    <t>придбання засобів індивідуального захисту, дезінфікуючих засобів,та продукти харчування</t>
  </si>
  <si>
    <t>0611150</t>
  </si>
  <si>
    <t>1150</t>
  </si>
  <si>
    <t>Методичне забезпечення діяльності навчальних закладів  консалтінгово-методичний центр</t>
  </si>
  <si>
    <t>поповнення, накопичення та поновлення міського матеріального резерву ,придбання човна-15500,00грн.,планшету</t>
  </si>
  <si>
    <t>придбання дитячих гойдалок (2од.), лави для відпочинку (1од.) для дитячого майданчика у дворі біля житлових будинків по вулиці Молодіжна, 7а, вулиці Молодіжна, 7, проспекту Незалежності, 24  - 14800,0; придбання бордюрного каменю для облаштування клумб на прибудинковій території житлового будинку на вулиці Молодіжна, 7а - 7200,0. (КЕКВ 2210)</t>
  </si>
  <si>
    <t>поточний ремонт об"ектів благоустрою міста - одержувач бюджетних коштів - комунальне підприємство "Служба комунального господарства"</t>
  </si>
  <si>
    <t>Встановлення системи пожежної сигналізації та дверей металевих протипожежних в приміщенні будівлі за адресою вул. Паркова,5</t>
  </si>
  <si>
    <t>Холодильник,швейна машинка</t>
  </si>
  <si>
    <t>0913112</t>
  </si>
  <si>
    <t>0913113</t>
  </si>
  <si>
    <t>0913115</t>
  </si>
  <si>
    <t>0913116</t>
  </si>
  <si>
    <t>0913117</t>
  </si>
  <si>
    <t>0917691</t>
  </si>
  <si>
    <t xml:space="preserve">погашення кредиторських вимог по КП «Південсервіс», яке знаходиться в стадії ліквідації, а саме: податковий борг в сумі 26, 85628 тис.грн. (ПДВ, земельний податок, ЄСВ, податок на прибуток, штрафні санкції) та погашення із виплати заборгованості по заробітній платі  в сумі 9,94077 тис.грн.        </t>
  </si>
  <si>
    <t>обладнання пішохідних переходів на прт.Незалежності направляючим освітленням, встановлення пішоходів-манекенів для забезпечення безпеки дорожнього руху   (КП СКГ)</t>
  </si>
  <si>
    <t>Заміна вікон на металопластикові на 1 поверсі блоку № 1 нежитлової будівлі бул.Цвіточний,4</t>
  </si>
  <si>
    <t>придбання спеціальних костюмів Л-1, рукавичок універсальних господарчих латексних, рукавичок нітрилових робочих, СМЗ "Локтос-М", соди кальцинованої, універсального засобу "Domestos"</t>
  </si>
  <si>
    <t>Придбання ігрового комплексу для ж/б за адресою вул.Набережна Енергетиків,43</t>
  </si>
  <si>
    <t>Придбання та встановлення МАФ дитячих гральних елементів на прибудинковій території житлового будинку на вулиці Набережна Енергетиків,3/вул.Миру,2 (одержувач коштів КП ЖЕО)</t>
  </si>
  <si>
    <t>поточний ремонт кімнат гуртожитку №1 для подальшого заселення</t>
  </si>
  <si>
    <t xml:space="preserve">поточний ремонт гуртожитку №4 по вул.Миру,11  для подальшого заселення </t>
  </si>
  <si>
    <t xml:space="preserve"> -  одержувач комунальне підприємство "Житлово-експлуатаційне об"єднання", в тому числі:</t>
  </si>
  <si>
    <t>придбання поштових скриньок для подальшої заміни в житлових будинках №3, 5, 7 по вулиці Енергобудівників (КЕКВ 2210)</t>
  </si>
  <si>
    <t>придбання металопластикових вікон для під’їздів №1,2 ж/б ОСББ"Набережна Енергетиків,27"(КЕКВ 2210)</t>
  </si>
  <si>
    <t>придбання обладнання системи відеоспостереження ж/б ОСББ "Енергобудівників,13"(КЕКВ 2210)</t>
  </si>
  <si>
    <t>придбання системи відеоспостереження для під’їзду №1 ж/б вул.Набережна Енергетиків,43(КЕКВ 2210)</t>
  </si>
  <si>
    <t>придбання та встановлення системи відеоспостереження в ж/б прт.Незалежності,2 (п.1-3)/вул.Миру,12 (п.4-6) (КЕКВ 2240)</t>
  </si>
  <si>
    <t>встановлення відеокамер на ж/б вул.Дружби Народів,20 (КЕКВ 2240)</t>
  </si>
  <si>
    <t>Облаштування системи відеонагляду на ж/б прт.Незалежності,1 (КЕКВ 2240)</t>
  </si>
  <si>
    <t>Оздоблення стін та стелі під’їзду №2 ж/б вул.Набережна Енергетиків,15 (КЕКВ 2240)</t>
  </si>
  <si>
    <t>1216013</t>
  </si>
  <si>
    <t>6013</t>
  </si>
  <si>
    <t>в т.ч. за напрямами:</t>
  </si>
  <si>
    <t>встановлення приладів обліку на поливальному водогоні в кварталі №7 малоповерхової забудови м.Южноукраїнська (КЕКВ 2240)</t>
  </si>
  <si>
    <t>поточний ремонт колектора та трубопроводів розгалуження поливального водогону в кварталі №7 малоповерхової забудови м.Южноукраїнська  (КЕКВ 2240)</t>
  </si>
  <si>
    <t>Програма підтримки органу самоорганізації населення кварталу №7 м.Южноукраїнська "Управа МПЗ" на 2019-2020роки</t>
  </si>
  <si>
    <t>0444</t>
  </si>
  <si>
    <t>Капітальний ремонт. перепланування приміщень відділення нефрології та діалізу  за адресою вулиця Паркова, 3-В  м.Южноукраїнськ Миколаївської області (закінчення робіт)</t>
  </si>
  <si>
    <t>облаштування додаткових вольєрів у пункті тимчасового утримання тварин</t>
  </si>
  <si>
    <t>0817322</t>
  </si>
  <si>
    <t>7322</t>
  </si>
  <si>
    <t>0433</t>
  </si>
  <si>
    <t xml:space="preserve">Будівництво  медичних установ та закладів </t>
  </si>
  <si>
    <t>капітальний ремонт пасажирського ліфта в будівлі  НКП "ЮУ МУ ПМСД"</t>
  </si>
  <si>
    <t xml:space="preserve">Заходи державної політики з питань дітей та їх соціального захисту </t>
  </si>
  <si>
    <t>організація та проведення заходів культурно - масового спрямування, придбання призів, квітів, атрибутики, подарунків,  поліграфічних матеріалів, сувенірної продукції,придбання акустичної апаратури</t>
  </si>
  <si>
    <t>проведення навчально-тренувальних зборів і змагань з олімпійських видів спорту, придбання призів, спортивної форми, спортінвентарю та ін.</t>
  </si>
  <si>
    <t>проведення навчально-тренувальних зборів і змагань з неолімпійських видів спорту, придбання призів, спортивної форми, спортінвентарю та ін.</t>
  </si>
  <si>
    <t>оплата транспортних послуг поїздки делегації , придбання атрибутики, оргтехніки,оплата оренди приміщення для громадської організації "Бугогардова Січ Українського козацтва"</t>
  </si>
  <si>
    <t>придбання  банерів, інформаційних стендів</t>
  </si>
  <si>
    <t xml:space="preserve">Проведення навчально - тренувальних зборів і змагань з олімпійських видів спорту </t>
  </si>
  <si>
    <t>Утримання та навчально-тренувальна робота комунальних дитячо-юнацьких спортивних шкіл</t>
  </si>
  <si>
    <t>810</t>
  </si>
  <si>
    <t xml:space="preserve">Забезпечення діяльності інших закладів в галузі культури і мистецтва </t>
  </si>
  <si>
    <t>Забезпечення діяльності палаців i будинків культури, клубів, центрів дозвілля та iнших клубних закладів</t>
  </si>
  <si>
    <t>0828</t>
  </si>
  <si>
    <t>Забезпечення діяльності музеїв i виставок</t>
  </si>
  <si>
    <t>0824</t>
  </si>
  <si>
    <t>Забезпечення діяльності бібліотек</t>
  </si>
  <si>
    <t>виявлення та підтримка обдарованих дітей (стипендія міського голови),стимулювання та заохочення обдарованих дітей</t>
  </si>
  <si>
    <t>часткове відшкодування витрат Ветеранам Війни на лікарськи засоби при амбулаторному лікуванні за рецептами лікарів згідно з Переліком ліків, які надаються безкоштовно,  забезпечення санаторно-курортним лікуванням Ветеранів Війни, праці та осіб з інвалідністю, надання одноразової матеріальної допомоги громадянам, які постраждали внаслідок Чорнобольської катастрофи (1 категорії) та дітям з інвалідністю, які постраждали від Чорнобольської катастрофи та  учасникам бойових дій у роки Другої світової війни до річниць Перемоги над нацизмом у роки Другої світової війни та визволення України від фашистських загарбників</t>
  </si>
  <si>
    <t>продукти харчування- 500000,00,  ремонт  спортивної зали будівлі ЦСПРД -135232,00</t>
  </si>
  <si>
    <t>проведення загальноміських заходів та змагань з фізичної культури, придбання призів, спортивної форми, спортінвентарю та ін.</t>
  </si>
  <si>
    <t>0812151</t>
  </si>
  <si>
    <t>2151</t>
  </si>
  <si>
    <t>Забезпечення діяльності інших закладів у сфері охорони здоров’я</t>
  </si>
  <si>
    <t>придбання засобів захисту  для населення (маски)</t>
  </si>
  <si>
    <t>придбання засобів захисту ,дезинфікуючих засобів</t>
  </si>
  <si>
    <t xml:space="preserve">придбання ноутбуку, рецеркуляторів бактеріоцидних для сімейного лікаря  ФОП Качуровської Ж.Д. </t>
  </si>
  <si>
    <t>субвенція поліція (ПММ, захисні костюми, маски, термометри, окуляри) -100000,00грн., пожежна частина (респиратори, костюми біологічного захисту, мотооприскувач,засоби антисептичні, човен надувний, причіп до човна  )-215 000,00грн.</t>
  </si>
  <si>
    <t>придбання альтанки, пісочниці для  ОСББ «Дев’яточка Юга» (3110)</t>
  </si>
  <si>
    <t>придбання компьютерної, оргтехніки та газонокосарки для органу самоорганізації населення "Управа малоповерхової забудови" (2210, 3110)</t>
  </si>
  <si>
    <t>придбання для встановлення лав (6 шт.) біля під’їздів Цвіточний, 1 (2210)</t>
  </si>
  <si>
    <t>Видалення сухостійних (аварійних) дерев  (3132)</t>
  </si>
  <si>
    <t>заміна вікон на металопластикові в місцях загального  користування в під"зді №1 житлового будинку  на вул.Олімпійська,3</t>
  </si>
  <si>
    <t>Заходи до свят, забезпечення побутовою технікою інвалідів І, ІІ, та ІІІ групи і УБД, підписка газети "Контакт", кабельне телебачення "Квант", харчування малозабезпечених, університет  треього віку, лікі пільгові категорії населення (діти з інвалідністю, асматики, памперси, калоприймачи, матеріальна допомога по рішенням МВК, на поховання, ліквідаторам ЧАЕС, утримання соцпалат</t>
  </si>
  <si>
    <t>встановлення  дорожніх знаків (показчики) з найменуванням вулиць (95 од.)</t>
  </si>
  <si>
    <t xml:space="preserve">Капітальний ремонт ДНЗ№8 "Казка", (у тому числі розробка ПКД, інженерно-вишукувальні роботи, сертифікація та експертиза) - 2 290,0 тис.грн.,Капітальний ремонт в харчоблокі А  ДНЗ №8 -1500,0тис.грн., Капітальний ремонт ДНЗ №8 блок А (заміна вікон) - 2 500,0 тис.грн., Капітальний ремонт.Улаштування  пожежної сигналізації і системи голосового оповіщення в ДНЗ- 1 200,998тис.грн.в т.ч.: (ДНЗ №3"Веселка" по бульвару Шкільному,4 -816,698,0 тис.грн., ДНЗ№2 "Ромашка" на бульварі Курчатова,5 - 384,3 тис.грн.), Капітальний ремонт .Улаштування  пожежної сигналізації і системи голосового оповіщення в Гімназії №1 на бульварі Курчатова,6 (експертиза ПКД)-10,0 тис.грн.,коригування проектно-кошторисної документації та проведення експертизи за об’єктом:"Капітальний ремонт ЗОШ І-ІІІ ступенів №2 (заміна вікон) по бул.Шкільному,3-70,0 тис.грн. </t>
  </si>
  <si>
    <t>Капітальний ремонт.благоустрій території навколо міні-стадіону ЗОШ І-ІІІ ступенів №1 , (у т.ч. розробка ПКД та експертиза) - 1 202,890 тис.грн., капітальний ремонт покрівлі Гімназії №1 по бул.Курчатова,6 -(1 100,0 тис.грн.), проведення експертизи проектно-кошторисної документації  по об"екту "Реконструкція будівлі під дошкільний навчальний заклад №4 (будівля колишньої дитячої поліклініки) по бульвару Шкільному,10 (коригування ПКД та проведення експертизи, виконання покрівельних робіт - (3752,4 тис.грн.); капітальний ремонт (укріплення) головного корпусу ЗОШ І-ІІІ ступенів №3 по бул. Цвіточному,5, (у т.ч. розробка ПКД, інженерно-вишукувальні роботи, сертифікація та експертиза, виготовлення енергетичного сертифікату) - 465,0 тис.грн.,Капітальний ремонт (укріплення) головного корпусу ЗОШ І-ІІІ ступенів №4 по проспекту Незалежності, 16, (у т.ч. розробка ПКД документації, інженерно-вишукувальні роботи, сертифікація та експертиза, виготовлення енергетичного сертифікату)- 440,0 тис.грн.</t>
  </si>
  <si>
    <t>придбання з встановленням поштових скриньок для подальшої заміни в під’їзді №2 в ж/б вул.Дружби Народів,1 (КЕКВ 2240)</t>
  </si>
  <si>
    <t>заміна металопластикових вікон в під’їзді ж/б по вул.Дружби Народів,33А (КЕКВ 2240)</t>
  </si>
  <si>
    <t>Придбання матеріалів для виконання ремонтних робіт по заміні трубопроводу гарячого водопостачання у підвальному приміщенні  ж/б прт.Незалежності,26(п.3)(КЕКВ 2210)</t>
  </si>
  <si>
    <t>Придбання будівельних матеріалів для виконання ремонту фасаду біля входу у під’їзди  ж/б вул.Набережна Енергетиків,27(КЕКВ 2210)</t>
  </si>
  <si>
    <t>Придбання будівельних матеріалів для виконання ремонту фасаду біля входу у під’їзди  ж/б вул.Молодіжна,5(КЕКВ 2210)</t>
  </si>
  <si>
    <t>придбання  вікон для встановлення в під’їзді ж/б вул.Дружби Народів,56(КЕКВ 2210)</t>
  </si>
  <si>
    <t>Придбання будівельних матеріалів для виконання ремонту фасаду біля входу у під’їзди  ж/б вул.Молодіжна,7(КЕКВ 2210)</t>
  </si>
  <si>
    <t>придбання портфелів та канцтоварів</t>
  </si>
  <si>
    <t>придбання спортивного інвентарю для занять греко-римською боротьбою, секції боксу,участь футбольної команди в чемпіонаті області з футболу</t>
  </si>
  <si>
    <t>оплата участі ветеранів команди "Тинь" у змаганнях з міні-футболу</t>
  </si>
  <si>
    <t>улаштування арт-об’єкту публічного знакового місця до 45-річного юбілею міста,придбання фірмових футболок,костюмів для обрядового танцю</t>
  </si>
  <si>
    <t>Технічне переоснащення  інженерних вводів із встановленням приладів обліку теплової енергії, гарячого і холодного водопостачання 2-х житлових будинків комунальної  форми власності (651,894тис.грн.), реконструкція гуртожитку №6 під житло за адресою вул.Олімпійська,3 (вул.Комсомольська,3), у тому числі супровідні роботи з утримання в належному стані об"єкту (1 770,0 тис.грн.)та капітальний ремонт.переобладнання та перепланування приміщення №3 (кімнати 1-8) під житло за адресою вул.Дружби Народів,32 (49,810 тис.грн.)</t>
  </si>
  <si>
    <t>Капітальний ремонт покрівлі ж/б ОСББ "Дружби народів,33" - 1301,838 тис.грн. та Капітальний ремонт  м"якої покрівлі житлового будинку ОСББ "Теплий - дім Миру,8" - 682,0 тис.грн. та інші (на умовах співфінансування (90%/10%),капітальний ремонт(аварійність) козирьків ганків у під’їздах 6 та 7 ж/б ОСББ "Незалежності,27" за адресою прт.Незалежності,27 -112,8 тис.грн.(на умовах співфінансування (90%/10%)</t>
  </si>
  <si>
    <t>відновлення аварійного резерву сталевого трубопроводу для ліквідації аварійної ситуації на напірному колекторі господарчо-побутової каналізації в районі автодороги Н-24</t>
  </si>
  <si>
    <t>проведення поточного ремонту покрівлі ТРП-1 по вул. Дружби Народів,22а</t>
  </si>
  <si>
    <t>Влаштування пандусів на бул.Шкільному в районі ж/б Соборності,1</t>
  </si>
  <si>
    <t>Видалення сухостійних дерев (аварійних) дерев (КП ЖЕО) (2610)</t>
  </si>
  <si>
    <t>Встановлення обладнання для спортивного та дитячого куточка на прибудинковій території житлових будинків № 15,17 на вул. Набережна Енергетиків</t>
  </si>
  <si>
    <t>0611170</t>
  </si>
  <si>
    <t>1170</t>
  </si>
  <si>
    <t>субвенція поліції на придбання комп’ютерних робочих місць та СБУ</t>
  </si>
  <si>
    <t>придбання матеріалів для здійснення  ремонту будинкових  мереж холодного і гарячого водопостачання в ж/б ОСББ "Дружби Народів,40"(КЕКВ 2210)</t>
  </si>
  <si>
    <t>придбання бойлеру для виробничої бази, проведення поточного ремонту у майстерні слюсарів (приміщення ТРП-2 на вул.Миру,8а) з облаштування сантехнічного обладнання (придбання та встановлення пісуару та раковини  з краном змішувачем)</t>
  </si>
  <si>
    <t>придбання матеріалів для підготовки міста до опалювального сезону 2020-2021 роки : придбання труб, муфт, патрубків, кранів, ПММ,  інших товаро-матеріальних цінностей</t>
  </si>
  <si>
    <t>Придбання  системи відеоспостереження для житлового будинку  ОСББ "Будинок-72" (вул.Енергобудівників,15) (КЕКВ 2210)</t>
  </si>
  <si>
    <t>придбання обладнання системи відеоспостереження для житлового будинку ОСББ "Дружби Народів,29" (КЕКВ 2210)</t>
  </si>
  <si>
    <t>придбання обладнання системи відеоспостереження для житлових будинків ОСББ "Соборності,2" та ОСББ "Набережна Енергетиків,19" (КЕКВ 2210)</t>
  </si>
  <si>
    <t>придбання будівельних матеріалів для виконання поточного ремонт піддашку парадного входу під"їзду №1 житлоіого будинку  ОСББ "Набережна Енергетиків,49"  (КЕКВ 2210)</t>
  </si>
  <si>
    <t>поточний ремонт дорожнього покриття внутрішньоквартальних проїздів  (2145,923 тис.грн.)  та  пішохідних доріжок (1030,509 тис.грн.)     (КЕКВ 2240)</t>
  </si>
  <si>
    <t>встановлення  металевого огородження з сітки рабиця для вуличних євроконтейнерів збору твердих побутових відходів на прибудинковій території житлового будинку №17 на вул.Набережна Енергетиків (КП ЖЕО)</t>
  </si>
  <si>
    <t>встановлення лави біля ж/б Миру,9 (КЕКВ 2240)</t>
  </si>
  <si>
    <t>Завезення піску на дитячі майданчики у дворі житлового будинку № 7 по бул. Цвіточному (КЕКВ 2210)</t>
  </si>
  <si>
    <t>Придбання лави для встановлення біля під"їзду № 2 житлового будинку № 26 по проспекту Незалежності (КЕКВ 2210)</t>
  </si>
  <si>
    <t>Придбання бордюрів для облаштування клумб на прибудинковій території житлового будинку № 7 по вул. Молодіжна (КЕКВ 2210)</t>
  </si>
  <si>
    <t>придбання лави для облаштування дитячого майданчика ОСББ «Молодіжна, 7а» (КЕКВ 2210)</t>
  </si>
  <si>
    <t>Придбання та заміна лав (2шт.) та урн (1шт.) по бул. Шевченко в районі житлового будинку № 8 (КЕКВ 2240)</t>
  </si>
  <si>
    <t>поточний ремонт пішохідних доріжок, площадки біля ж/б на вул. Набережна Енергетиків,15,17, де знаходиться ДБСТ   (2240)</t>
  </si>
  <si>
    <t>поточний ремонт частини пішохідної доріжки біля житлового будинку № 17 на вул. Набережна Енергетиків  (КЕКВ 2240)</t>
  </si>
  <si>
    <t>надання матеріальної допомоги для дітей хворих на цуковий діабет на придбання витрат матеріалів до прилад.постійної інфузії ( інсулінові помпи)</t>
  </si>
  <si>
    <t xml:space="preserve">Технічне переоснащення  інженерних вводів із встановленням приладів обліку теплової енергії, гарячого і холодного водопостачання 6-ти житлових будинків (1610,681тис.грн.) та                                                                                                                                                                                                                     'Влаштування поручнів, пандусів для колясок, ремонту пандуса, влаштування під"їздів до ліфта (20,0 тис.грн.) та Капітальний ремонт зовнішньої частини фундаменту торця будинку і лотка теплотраси житлового будинку на вул.Дружби Народів,29 в звязку з аварійністю (38,125тис.грн.) (на умовах співфінансування  90% / 10%)  </t>
  </si>
  <si>
    <t xml:space="preserve">ремонт спортивної зали будівлі ЦСПРД </t>
  </si>
  <si>
    <t>цільова фінансова допомога  КП ТВКГ з  подолання тарифно - фінансових втрат (одержувач КП ТВКГ)</t>
  </si>
  <si>
    <t>догляд та утримання тварин у ПТУТ  та відлов бродячих тварин на території міста  - одержувач бюджетних коштів - комунальне підприємство "Служба комунального господарства"</t>
  </si>
  <si>
    <t>Комплексна програма захисту прав дітей Южноукраїнської міської територіальної громади на 2021 - 2025 роки</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</si>
  <si>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</si>
  <si>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</si>
  <si>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3112</t>
  </si>
  <si>
    <t>Енергоносії,зарплата,оплата послуг  (одержувач коштів -  некомерційне комунальне  підприємство "Южноукраїнський центр первинної медико - санітарної допомоги")</t>
  </si>
  <si>
    <t>одержувач коштів - некомерційне комунальне підприємство "Южноукраїнський центр надання первинної медико - санітарної допомоги"</t>
  </si>
  <si>
    <t>Міська комплексна програма "Розвиток та підтримка сім'ї, дітей та молоді на 2021 - 2025 роки"</t>
  </si>
  <si>
    <t xml:space="preserve">Соціальна програма підтримки учасників АТО та членів їх сімей  </t>
  </si>
  <si>
    <t>товари медицинського призначення-    грн.,придбання мед.обладнання-   грн.,зовнішній жорсткий диск-   рн.,мікрохвильова піч-  грн.</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</si>
  <si>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</si>
  <si>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в т.ч. одержувач коштів - некомерційне комунальне підприємство "Южноукраїнський центр надання первинної медико - санітарної допомоги"</t>
  </si>
  <si>
    <t>0611142</t>
  </si>
  <si>
    <t>1142</t>
  </si>
  <si>
    <t>Програма розвитку освіти в Южноукраїнській міській територіальній громаді на 2021 - 2025 роки</t>
  </si>
  <si>
    <t xml:space="preserve">видатки, пов'язані з юридичним оформленням  викупу земельної ділянки, в т.ч. замовлення та виготовлення експертної грошової оцінки земельної ділянки, в т.ч замовлення та виготовлення  експертної грошової оцінки земельної ділянки та рецензування звіту про експертну грошову оцінку земельної ділянки (розширення території міського цвинтаря) </t>
  </si>
  <si>
    <t>Інші програми та заходи у сфері охорони здоров'я, в тому числі:</t>
  </si>
  <si>
    <t xml:space="preserve">оплата за навчання випускників закладів освіти міста на лікарів сімейної медицини         </t>
  </si>
  <si>
    <t>Міська програма розвитку малого і середнього підприємництва в місті Южноукраїнську</t>
  </si>
  <si>
    <t>придбання та виготовлення друкованої продукції</t>
  </si>
  <si>
    <t>відшкодування витрат на проїзд до місця лікування</t>
  </si>
  <si>
    <t xml:space="preserve">забезпечення хворих на цукровий діабет препаратами інсуліну  (одержувач коштів - комунальне некомерційне підприємство "Южноукраїнська міська багатопрофільна лікарня")  </t>
  </si>
  <si>
    <t>матеріальна допомога для дітей, хворих на цукровий діабет на придбання інсулінових помп та витратних матеріалів до них</t>
  </si>
  <si>
    <t>надання допомоги хворим з хронічною нирковою  недостатністю (проведення процедур гемодіалізу)</t>
  </si>
  <si>
    <t xml:space="preserve">забезпечення продуктами дитячого харчування дітей перших двох років життя з малозабезпечених сімей- (одержувач коштів - некомерційне комунальне підприємство "Южноукраїнський центр надання первинної медико - санітарної допомоги) </t>
  </si>
  <si>
    <t>проведення заходів,висвітлання інформації,придбання канцтоварів для соціальної реклами,школи відповідального батьківства,акцій</t>
  </si>
  <si>
    <t>утримання КЗ "ЦСПРД" в частині  харчування, придбання, інших послуг</t>
  </si>
  <si>
    <t>подарунки-50,0 тис.грн. , рейди- 50,0 тис.грн., висвітлення - 2,0 тис.грн., оформлення документів - 25,5 тис.грн.</t>
  </si>
  <si>
    <t>поповнення, накопичення та поновлення міського матеріального резерву</t>
  </si>
  <si>
    <t>використання спецтехніки</t>
  </si>
  <si>
    <t xml:space="preserve">поточне утримання об"ектів благоустрою міста  (одержувач бюджетних коштів - комунальне підприємство "Служба комунального господарства") </t>
  </si>
  <si>
    <t xml:space="preserve">затверджено на 2021 рік </t>
  </si>
  <si>
    <t>затверджено на звітний період 2021 року</t>
  </si>
  <si>
    <t>затверджено на 2021 рік</t>
  </si>
  <si>
    <t xml:space="preserve">одержувач коштів -  некомерційне комунальне  підприємство "Южноукраїнський центр первинної медико - санітарної допомоги </t>
  </si>
  <si>
    <t>одержувач коштів - некомерційне комунальне підприємство "Южноукраїнський центр надання первинної медико - санітарної допомоги (придбання вакцини)</t>
  </si>
  <si>
    <t>одержувач коштів - комунальне некомерційне підприємство "Южноукраїнська міська багатопрофільна лікарня"  (витрати на харчові пайки хворим на туберкульоз, що не преривають амбулаторне лікування, придбання туберкулінових ліків, рентген плівки</t>
  </si>
  <si>
    <t>одержувач коштів - некомерційне комунальне підприємство "Южноукраїнський центр надання первинної медико - санітарної допомоги" харчування дітей віком до 2-х років народжених ВІЛ-інфікованими матерями</t>
  </si>
  <si>
    <t>витрати на виготовлення звіту з експертної грошової оцінки земельної ділянки, що знаходиться за адресою: вулиця Молодіжна, 4 (за рахунок авансового внеску від коштів на придбання зазначеної земельної ділянки)</t>
  </si>
  <si>
    <t xml:space="preserve">ліквідація усідань і проломів проїзної частини (ямковий ремонт)  (одержувач бюджетних коштів - комунальне підприємство "Служба комунального господарства") </t>
  </si>
  <si>
    <t>зимове утримання доріг житлових будинків, гуртожитків, розташованих на території 1,2 мікрорайонів міста (КП ЖЕО)</t>
  </si>
  <si>
    <t>облаштування штучним покриттям спортивного майданчику (воркаут) у дворі житлових будинків на пр. Незалежності, 14/бул. Шевченка, 5  (2240)</t>
  </si>
  <si>
    <t>заміна бордюрів на залізобетонні (армовані) бордюри вздовж вул.Дружби Народів від прт.Соборності (критий ринок) до перехрестя вул.Молодіжної та в"їзду №2  (КП СКГ)</t>
  </si>
  <si>
    <t>оплата за оренду майна (ТРП в складі цілісного майнового комплексу ДЗ"ЮПЛ") регіональному відділенню Фонду держмайна України по Миколаївській області</t>
  </si>
  <si>
    <t>Забезпечення діяльності з виробництва, транспортування, постачання теплової енергії</t>
  </si>
  <si>
    <t>1216012</t>
  </si>
  <si>
    <t>6012</t>
  </si>
  <si>
    <t>одержувач - КП  ТВКГ в т.ч. за адресами:</t>
  </si>
  <si>
    <t>оплата за спожиту електроенергію на об"єктах КП ТВКГ, а саме: (за розподіл електроенергії грудень 2020 р. ДПЕМ ПрАТ «Атомсервіс» -783,91123 тис.грн, спожиту ел.енергію в січні 2021 р. ТОВ «Миколаївська електропостачальна компанія» - 968,36117 тис.грн., спожиту ел.енергію в грудні  2020 р. ТОВ «АС «Донбасс» Волноваха – 183,49637 тис.грн.)</t>
  </si>
  <si>
    <t>придбання  матеріалів для проведення поточного ремонту транзитних трубопроводів опалення та гарячого водопостачання з прокладанням внутрішньо квартальної мережі на опорах за адресою прт.Незалежності,6 ( труби ст.диам.108 - 480м., диам.159-63,5 м., теплоізоляційні мат-ли, та інші)</t>
  </si>
  <si>
    <t xml:space="preserve">придбання  матеріалів для проведення поточного ремонту транзитного трубопроводу гарячого водопостачання у підвалі житлового будинку на вул.Миру,4  (труби сталеві диам.89 - 110 м., труби диам. 108 - 110м. та інші матеріали) </t>
  </si>
  <si>
    <t>1217640</t>
  </si>
  <si>
    <t>7640</t>
  </si>
  <si>
    <t>Заходи з енергозбереження</t>
  </si>
  <si>
    <t>Будівництво  об'єктів житлово-комунального господарства</t>
  </si>
  <si>
    <t>компенсація витрат за медогляди та додаткові обстеження призовників та допризовників</t>
  </si>
  <si>
    <t>виготовлення та придбання імеджевої продукціїї, поліграфічного матеріалу; облаштування туристичного майданчику для дітей -500,0 тис.грн.</t>
  </si>
  <si>
    <t>підтримка громадських формувань (заохочення)</t>
  </si>
  <si>
    <t>експлуатація системи централізованого оповіщення, пряма лінія зв"язку на сирену, заправка катриджу</t>
  </si>
  <si>
    <t>субвенція з бюджету Южноукраїнської міської територіальної громади  Вознесенському районному бюджету на ремонт приміщення лабораторії для проведення досліджень методом ПЛР</t>
  </si>
  <si>
    <t>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 резерв</t>
  </si>
  <si>
    <t>субвенція з бюджету Южноукраїнської міської територіальної громади бюджету Арбузинської територіальної громади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</si>
  <si>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 xml:space="preserve">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</si>
  <si>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всього, в тому числі за напрямами:</t>
  </si>
  <si>
    <t>7650</t>
  </si>
  <si>
    <t>Проведення експертної грошової оцінки земельної ділянки чи права на неї</t>
  </si>
  <si>
    <t>виготовлення технічної документації із землеустрою щодо інвентаризації земель в межах Южноукраїнської міської територіальної громади (Костянтинівський та Іванівський  старостінські округа)</t>
  </si>
  <si>
    <t>1217322</t>
  </si>
  <si>
    <t>Реконструкція кисневого пункту КНП «Южноукраїнська міська багатопрофільна лікарня». Улаштування кріогенного газифікатора за адресою: вул. Миру, 3 м. Южноукраїнськ Вознесенський район Миколаївська область», у тому числі розробка проектно-кошторисної документації та проведення експертизи (із підключенням до системи газозабезпечення інфекційного відділення)</t>
  </si>
  <si>
    <t>Капітальний ремонт 21-го ліфта житлових будинків за відповідними адресами   на умовах співфінансування (95% / 5%)</t>
  </si>
  <si>
    <t xml:space="preserve">Капітальний ремонт технологічного обладнання в КНС-3 за адресою вул.Миру,2а м.Южноукраїнськ Миколаївської області, у тому числі розробка проектно-кошторисної документації, проведення експертизи </t>
  </si>
  <si>
    <t>влаштування огорожі вздовж полігону твердих побутових відходів   (огорожа довжиною 552 мп.)   , одержувач КП СКГ  (РЕЗЕРВ)</t>
  </si>
  <si>
    <t>оплата за оренду майна (приміщення та обладнання ТРП в складі цілісного майнового комплексу ДЗ "ЮПЛ") відповідно до договорів між КП ТВКГ та Державним навчальним закладом "Южноукраїнський професійний ліцей"</t>
  </si>
  <si>
    <t>Нанесення або відновлення дорожньої розмітки на вулицях загального користування</t>
  </si>
  <si>
    <t>Комплексна програма соціального захисту населення «Турбота» на 2021-2023 роки</t>
  </si>
  <si>
    <t>субвенція з бюджету Южноукраїнської міської територіальної громади обласному бюджету на співфінансування придбання квартири особі, яка постраждала внаслідок аварії на ЧАЕС</t>
  </si>
  <si>
    <t xml:space="preserve">фінансова допомога комунальному підприємству "Житлово-експлуатаційне об’єднання» на поворотній основі з терміном повернення до 31.12.2021 року </t>
  </si>
  <si>
    <t>Програма управління майном комунальної форми власності  міста Южноукраїнська на 2020-2024 роки, у т.ч.:</t>
  </si>
  <si>
    <t>оплата за послуги по харчуванню, проживанню, наклейка біг-бордів</t>
  </si>
  <si>
    <t>поточний ремонт трубопроводів зливової каналізації по вул. Дружби Народів (КП СКГ)</t>
  </si>
  <si>
    <t>Нанесення або відновлення дорожньої розмітки на вулицях загального користування (КП СКГ)</t>
  </si>
  <si>
    <t>Програма розвитку земельних відносин Южноукраїнської міської територіальної громади на  2017 - 2021  роки, всього , у тому числі:</t>
  </si>
  <si>
    <t>0217130</t>
  </si>
  <si>
    <t>0421</t>
  </si>
  <si>
    <t>Здійснення  заходів із землеустрою</t>
  </si>
  <si>
    <t>0217650</t>
  </si>
  <si>
    <t>Програма охорони  довкілля та раціонального природокористування Южноукраїнської міської територіальної громади на 2021-2025 роки</t>
  </si>
  <si>
    <t>0218340</t>
  </si>
  <si>
    <t>Міська програма  "Фонд міської ради на виконання депутатських повноважень" на 2021-2025 роки , у тому числі:</t>
  </si>
  <si>
    <t xml:space="preserve">ліквідація усідань і проломів проїзної частини та відновлення всіх видів дорожнього покриття автодоріг сільських територій смт.Костянтинівка, с. Бузьке, с.Іванівка, с. Панкратове) (одержувач бюджетних коштів - комунальне підприємство "Служба комунального господарства") </t>
  </si>
  <si>
    <t>1217310</t>
  </si>
  <si>
    <t>капітальний ремонт інженерних мереж опалення, мереж постачання холодної та гарячої води  житлового будинку №7 по прт.Соборності у м.Южноукраїнськ Миколаївської області на умовах співфінансування (90% /10%)</t>
  </si>
  <si>
    <t>Капітальний ремонт мереж опалення, гарячого та холодного водопостачання і водовідведення нижче відм.0,00  в житловому будинку №4 по  вул.Миру в м.Южноукраїнськ Миколаївської області на умовах співфінансування (90% /10%)</t>
  </si>
  <si>
    <t xml:space="preserve">   гідрохімічна  промивка теплообмінників на ТРП №3 та №5  з метою покращення надання послуг з гарячого водопостачання мешканцям ІІІ-го та У–го мікрорайонів міста (КЕКВ 2240)</t>
  </si>
  <si>
    <t>Розробка проектно-кошторисної документації, проведення експертизи, топографічна зйомка  на об"єкт "Капітальний ремонт скверу на честь пам"яті Т.Г.Шевченко у м.Южноукраїнськ Вознесенський район Миколаївської області"</t>
  </si>
  <si>
    <t>0217370</t>
  </si>
  <si>
    <t xml:space="preserve">видатки, пов'язані з юридичним оформленням  викупу земельної ділянки, в т.ч. замовлення та виготовлення експертної грошової оцінки земельної ділянки, в т.ч замовлення та виготовлення  експертної грошової оцінки земельної ділянки та рецензування звіту про експертну грошову оцінку земельної ділянки (розширення території міського кладовища) </t>
  </si>
  <si>
    <t>Забезпечення фінансування видатків поточного характеру - 12456358грн., енергоносії, оплата послуг, розвиток матріально-технічної бази(придбання обладнання) 2242910 - грн. (одержувач коштів - комунальне некомерційне підприємство "Южноукраїнська міська багатопрофільна лікарня")</t>
  </si>
  <si>
    <t>розширення можливостей для пільгової категорії населення (відшкодування вартості медпрепаратів хворим, які перенесли трансплантацію органів та тканин, пацієнтам з хворобою Паркинсона та дітям хворим на епілепсію та інше)</t>
  </si>
  <si>
    <t xml:space="preserve">Програма  "Фонд міської ради на виконання депутатських повноважень" на 2021-2025 роки </t>
  </si>
  <si>
    <t>придбання 2-х екранів та відеопроектора (смт.Костянтинівка, с.Іванівка)</t>
  </si>
  <si>
    <t>реалізація проекту "Нове будівництво місцевої автоматизованої системи централізованого оповіщення  міста Южноукраїнськ Миколаївської області"</t>
  </si>
  <si>
    <t>0611021</t>
  </si>
  <si>
    <t>1021</t>
  </si>
  <si>
    <t>Надання загальної середньої освіти закладами загальної середньої освіти</t>
  </si>
  <si>
    <t>Надання фінансової підтримки громадським об'єднанням ветеранів і осіб з інвалідністю, діяльність яких має соціальну спрямованість</t>
  </si>
  <si>
    <t>матеріальна допомога на лікування</t>
  </si>
  <si>
    <t>надання матеріальної допомоги онкохворим на лікування</t>
  </si>
  <si>
    <t>закінчення ремонтних робіт на балконі квартири, в якій проживає вдова учасника АТО Буйновська Марина Миколаївна</t>
  </si>
  <si>
    <t>поточний ремонт квартири, у якій розміщено будинок сімейного типу сім"ї  Арбуз</t>
  </si>
  <si>
    <t>субвенція 25-й пожежній частині (на придбання бензину та дезинфікуючих засобів для дезінфекції місць загального користування у період карантину)</t>
  </si>
  <si>
    <t>0217350</t>
  </si>
  <si>
    <t>7350</t>
  </si>
  <si>
    <t>Розроблення схем планування та забудови територій (містобудівної документації)</t>
  </si>
  <si>
    <t>1500000</t>
  </si>
  <si>
    <t>1517461</t>
  </si>
  <si>
    <t>1517310</t>
  </si>
  <si>
    <t>7310</t>
  </si>
  <si>
    <t>1517321</t>
  </si>
  <si>
    <t>7321</t>
  </si>
  <si>
    <t>Капітальний ремонт покрівлі житлового будинку ОСББ за адресою вул.Миру,8  на умовах співфінансування (90% /10%)</t>
  </si>
  <si>
    <t xml:space="preserve">Капітальний ремонт інженерних мереж опалення, мереж постачання холодної та гарячої води  житлового будинку №7 по прт.Соборності у м.Южноукраїнськ Миколаївської області на умовах співфінансування (90% /10%) </t>
  </si>
  <si>
    <t xml:space="preserve">Капітальний ремонт мереж опалення, гарячого та холодного водопостачання і водовідведення нижче відм.0,00  в житловому будинку №4 по  вул.Миру в м.Южноукраїнськ Миколаївської області на умовах співфінансування (90% /10%) </t>
  </si>
  <si>
    <t>3110000</t>
  </si>
  <si>
    <t>3116012</t>
  </si>
  <si>
    <t>3116013</t>
  </si>
  <si>
    <t>3116030</t>
  </si>
  <si>
    <t>у тому числі:</t>
  </si>
  <si>
    <t xml:space="preserve">забезпечення своечасного розчищення внутрішньодворових проїздів (доріг) багатоквартирних житлових будинків, гуртожитків І,ІІ мікрорайонів - одержувач бюджетних коштів - комунальне підприємство "Житлово-експлуатаційне об"єднання"  </t>
  </si>
  <si>
    <t>облаштування штучним покриттям спортивного майданчика (воркаут) у дворі житлових будинків на прт.Незалежності,14/ бул. Шевченко,5</t>
  </si>
  <si>
    <t>цільова фінансова допомога з  подолання тарифно - фінансових втрат,  одержувач -комунальне підприємство "Теплопостачання та водо-каналізаційне господарство"</t>
  </si>
  <si>
    <t>3117370</t>
  </si>
  <si>
    <t xml:space="preserve">Програма приватизації майна комунальної власності міста Южноукраїнська на 2019-2021 роки </t>
  </si>
  <si>
    <t>3116090</t>
  </si>
  <si>
    <t>одержувач бюджетних коштів - комунальне підприємство "Служба комунального господарства"</t>
  </si>
  <si>
    <t>3117461</t>
  </si>
  <si>
    <t>відшкодування основної суми кредитів, що надаються ОСББ на впровадження заходів з енергоефективності</t>
  </si>
  <si>
    <t>3117640</t>
  </si>
  <si>
    <t>видалення сухостійних (аварійних) дерев  на умовах співфінансування 90 % / 10%</t>
  </si>
  <si>
    <t>3116011</t>
  </si>
  <si>
    <t>придбання майна в комунальну власність, а саме придбання індивідуально визначеного майна у орендаря приміщення комунальної власності за адресою вул.Дружби Народів, 6 (1-ий поверх прим.13,108,108а,109, коридор ІІІ, ІУ, У) ФОП «Лобанов В.А.»  на баланс КП «ЖЕО», яке в подальшому буде передано на баланс центру з надання геріатричних послуг «Дім для людей похилого віку», після його створення  - одержувач-комунальне підприємство "Житлово-експлуатаційне об'єднання"   (резерв коштів)</t>
  </si>
  <si>
    <t>капітальні видатки, пов’язані з видаленням сухостійних (аварійних) дерев (на умовах співфінансування (90% / 10%) ) в т.ч: в т.ч.: прт.Соборності,10 - 14,39930 тис.грн.;</t>
  </si>
  <si>
    <t xml:space="preserve">Капітальний ремонт (аварійність) козирьків ганків у п.6,7 житлового будинку прт.Незалежності,27  на умовах співфінансування 90% / 10%  </t>
  </si>
  <si>
    <t xml:space="preserve"> придбання для встановлення вікон на сходових клітинах житл.будинку прт.Незалежності,18(КЕКВ 2210)</t>
  </si>
  <si>
    <t>придбання камер відеоспостереження на під’їздах №1-5 житл.будинку прт.Соборності,3/прт.Незалежності,8 (КЕКВ 2210)</t>
  </si>
  <si>
    <t xml:space="preserve">придбання та встановлення камер відеоспостереження на житл.будинку та під"їздах житл.буд.прт.Незалежності,13 (КЕКВ 2240)  </t>
  </si>
  <si>
    <t>реалізація творчого учнівського проекту "Кішка,яка гуляє сама по собі"(придбання будки для кішки)</t>
  </si>
  <si>
    <t>Міська програма зайнятості  населення міста Южноукраїнська ЮТГ на 2021-2031роки</t>
  </si>
  <si>
    <t>в частині оплачуваних громадських робіт</t>
  </si>
  <si>
    <t>придбання жалюзі,вікон,світильників,операційної білизни</t>
  </si>
  <si>
    <t>Здійснення косметичного ремонту приміщення № 24 по вул. Миру,11</t>
  </si>
  <si>
    <t>Придбання вазонів та металу для облаштування фотозони на прибудинковій території ж/б по пр. Незалежності,26 навпроти пішохідної доріжки до парку імені Т.Г. Шевченка</t>
  </si>
  <si>
    <t>Придбання лав для встановлення навпроти п.7 ж/б по пр. Незалежності,26</t>
  </si>
  <si>
    <t>Ліквідація усідань і проломів проїжджої частини (ямковий ремонт)</t>
  </si>
  <si>
    <t>Ліквідація усідань і проломів проїжджої частини доріг холодною сумішшю</t>
  </si>
  <si>
    <t>Ліквідація усідань і проломів проїзної частини гарячою асфальтобетонною сумішшю доріг загального користування Костянтинівського старостинського округу</t>
  </si>
  <si>
    <t>Заміна бетонних бордюрів вздовж вулиці Дружби Народів від проспекту Соборності (критий ринок) до перехрестя вулиці Молодіжна та в"їзду № 2 на бетонні арміровані</t>
  </si>
  <si>
    <t>Поточний ремонт з розширенням кута повороту проїзної частини дороги на перехресті вул. Дружби Народів та вул. Енергобудівників</t>
  </si>
  <si>
    <t>Харчування тварин в пункті тимчасового утримання</t>
  </si>
  <si>
    <t>Ветеринарне обслуговування, медикаменти</t>
  </si>
  <si>
    <t>Проведення операцій по стерилізації тварин</t>
  </si>
  <si>
    <t xml:space="preserve">одержувач бюджетних коштів - комунальне підприємство "Служба комунального господарства", у т.ч.: поточне утримання об"ектів благоустрою міста </t>
  </si>
  <si>
    <t xml:space="preserve">поточний  ремонт об"ектів благоустрою міста </t>
  </si>
  <si>
    <t xml:space="preserve">преміювання переможців архітектурного конкурсу </t>
  </si>
  <si>
    <t xml:space="preserve">проведення експертної грошової оцінки земельної ділянки чи права на неї  (витрати на виготовлення звіту з експертної грошової оцінки земельної ділянки, що знаходиться за адресою: вулиця Молодіжна,4 (за рахунок авансового внеску від коштів на придбання зазначеної земельної ділянки) </t>
  </si>
  <si>
    <t>оплата за спожиту електроенергію на об"єктах КП ТВКГ, а саме: (липень-633,2264 тис.грн., серпень-766,34 тис.грн.,з урахуванням залишку невикористаних коштів 183,49637 тис.грн.); вересень-828,842тис.грн.)</t>
  </si>
  <si>
    <t>придбання сальникової набивки, технічної пластини, парониту та інше для ремонту запірної арматури та насосів КНС та ТРП міста-10,0тис.грн., підшипників для проведення ремонту насосів на ТРП та КНС міста-45,0 тис.грн., електродів для виконання зварювальних робіт-40,0 тис.грн.,кисню-25,0 тис.грн.,</t>
  </si>
  <si>
    <t xml:space="preserve">оплату  робіт КП БТІ з розробки технічного паспорту на об’єкт  «Виробнича майстерня внутрішньобудинкових мереж 5-го мікрорайону» </t>
  </si>
  <si>
    <t xml:space="preserve">проведення режимних вимірів на об’єктах КП ТВКГ </t>
  </si>
  <si>
    <t xml:space="preserve">виконання аварійно-ремонтних робіт у смт. Костянтинівка </t>
  </si>
  <si>
    <t xml:space="preserve">проведення санітарно – гігієнічних досліджень факторів виробничого середовища і трудового процесу для атестації робочого місця за умовами праці </t>
  </si>
  <si>
    <t xml:space="preserve">Коригування ПКД та  експертиза за об"єктом "Реконструкція мереж теплопостачання в Южноукраїнській ЗОШ №4 ; Розробка ПКД та експертизи за об"єктом "Капремонт санвузлів з влаштуванням кабінок та шаф для інвентаря в Гімназії №1" ; роботи з сертифікації енергоефективності проекту за об"єктом "Реконструкція будівлі  під дошкільний навчальний заклад (будівля колишньої  дитячої поліклінікі) за адресою бульвар Шкільний,10 </t>
  </si>
  <si>
    <t>Програма реформування і розвитку житлово-комунального господарства  Южноукраїнської міської територіальної громади на 2021-2025 роки в новій редакції,  всього, в т.ч.:</t>
  </si>
  <si>
    <t>Ліквідація усідань і проломів проїзної частини гарячою асфальтобетонною сумішшю доріг загального користування Іванівського старостинського округу</t>
  </si>
  <si>
    <t>Поточний ремонт трубопроводів зливної каналізації по вул. Дружби Народів (від критого ринку до перехрестя вул.Олімпійська та вул.Спортивна)</t>
  </si>
  <si>
    <t xml:space="preserve">Надання дошкільної освіти   </t>
  </si>
  <si>
    <t>поточний ремонт ізолятора (4 кабінета) в дошкільному навчальному закладі № 3 "Веселка"</t>
  </si>
  <si>
    <t>поточний ремонт приміщення котельні із заміною котла у закладі загальної середньої школи в смт.Костянтинівка Южноукраїнської міської територіальної громади</t>
  </si>
  <si>
    <t>0700000</t>
  </si>
  <si>
    <t>Управління охорони здоров'я Южноукраїнської міської ради</t>
  </si>
  <si>
    <t>Міська комплексна Програма «Охорона здоров`я в  Южноукраїнській територіальній громаді» на  2021-2025 роки</t>
  </si>
  <si>
    <t>0712010</t>
  </si>
  <si>
    <t>0712111</t>
  </si>
  <si>
    <t>0712141</t>
  </si>
  <si>
    <t>0712142</t>
  </si>
  <si>
    <t>0712143</t>
  </si>
  <si>
    <t>0712144</t>
  </si>
  <si>
    <t>0712145</t>
  </si>
  <si>
    <t>0712152</t>
  </si>
  <si>
    <t>0712151</t>
  </si>
  <si>
    <t>Міська комплексна Програма «Охорона здоров`я в Южноукраїнській територіальній громаді» на  2021-2025 роки</t>
  </si>
  <si>
    <t>придбання спортивної форми для волейбольної команди</t>
  </si>
  <si>
    <t>0812112</t>
  </si>
  <si>
    <t>0812113</t>
  </si>
  <si>
    <t>0812114</t>
  </si>
  <si>
    <t>0812115</t>
  </si>
  <si>
    <t>0812116</t>
  </si>
  <si>
    <t>2112</t>
  </si>
  <si>
    <t>2113</t>
  </si>
  <si>
    <t>2114</t>
  </si>
  <si>
    <t>2115</t>
  </si>
  <si>
    <t>2116</t>
  </si>
  <si>
    <t>0727</t>
  </si>
  <si>
    <t>0728</t>
  </si>
  <si>
    <t>0729</t>
  </si>
  <si>
    <t>0730</t>
  </si>
  <si>
    <t>0732</t>
  </si>
  <si>
    <t>Баготопрофільна стаціонарна медична допомога населенню</t>
  </si>
  <si>
    <t>Придбання світильників, кондиціонера, медичні товари для кабінету ендоскопії, кліпатор для виконання лабораскопічних операцій, пластикові кліпси, заміна вікон в дитячому відділені</t>
  </si>
  <si>
    <t>0713242</t>
  </si>
  <si>
    <t>РАЗОМ</t>
  </si>
  <si>
    <t>РАЗОМ по міським програмам</t>
  </si>
  <si>
    <t>надання матеріальної допомоги на лікування, реабілітацію</t>
  </si>
  <si>
    <t>догляд та утримання тварин у ПТУТ  та відлов бродячих тварин на території міста - одержувач бюджетних коштів - комунальне підприємство "Служба комунального господарства"</t>
  </si>
  <si>
    <t>0911</t>
  </si>
  <si>
    <t>Поточний ремонт коридорів,музично-спортивної зали та приміщень Костянтинівського ДНЗ в смт.Костянтинівка Южноукраїнської міської територіальної громади</t>
  </si>
  <si>
    <t>Поточний ремонт в ЗОШ №2 в м.Южноукраїнськ Миколаївської області,в частині заміни аврійних вікон</t>
  </si>
  <si>
    <t>придбання торцевих ущільнень для ремонту насосів на ТРП (КП ТВКГ)КЕКВ 2610</t>
  </si>
  <si>
    <t>придбання рубільників для ремонту  вводів мережевих насосів на ТРП-3   (КП ТВКГ)КЕКВ 2610</t>
  </si>
  <si>
    <t>Придбання легких кришок люків для закриття теплових камер</t>
  </si>
  <si>
    <t>придбання та заміна вікон в п.1,2 ж/б №15 прт.Незалежності (КЕКВ 2240)</t>
  </si>
  <si>
    <t>поточний ремонт п.1 ж/б №12 за адресою бул.Цвіточний(КЕКВ 2240)</t>
  </si>
  <si>
    <t>придбання та встановлення камер відеоспостереження на житловому будинку та в під"їздах житлового будинку №13 по прт.Незалежності (КЕКВ 2240)</t>
  </si>
  <si>
    <t>поточний ремонт сходів біля під"їзду № 1 житлового будинку ОСББ "Центральний 5/14"(КЕКВ 2240)</t>
  </si>
  <si>
    <t>Ремонт покрівлі п.5 ж/б №5 по бульвару Шкільному(КЕКВ 2240)</t>
  </si>
  <si>
    <t>Поточний ремонт інженерних мереж у підвалі ж/б №10 по вул.Миру(КЕКВ 2240)</t>
  </si>
  <si>
    <t>придбання будівельних матеріалів для здійснення аварійного ремонту покрівлі ж/б №27 вул.Набережна Енергетиків(КЕКВ 2210)</t>
  </si>
  <si>
    <t>придбання вікон для заміни у п.1 ж/б №24 прт.Незалежності(КЕКВ 2210)</t>
  </si>
  <si>
    <t>придбання поштових скриньок для ж/б №49 вул.Набережна Енергетиків(КЕКВ 2210)</t>
  </si>
  <si>
    <t>придбання вікон для заміни в п.3 ж/б №5 вул.Молодіжна(КЕКВ 2210)</t>
  </si>
  <si>
    <t>придбання вікон у п.1 ж/б №2 бул.Цвіточний(КЕКВ 2210)</t>
  </si>
  <si>
    <t>придбання камер відеоспостереження для встановлення на під"їздах №1-5 житловому будинку на прт.Соборності,3/прт.Незалежності,8 м.Южноукраїнська (КЕКВ 2210)</t>
  </si>
  <si>
    <t>Придбання поштових скриньок для ж/б №27 по прт.Незалежності(КЕКВ 2210)</t>
  </si>
  <si>
    <t>Придбання матеріалів для здійснення ремонту покрівлі ж/б №5 по бульвару Шкільному (КЕКВ 2210)</t>
  </si>
  <si>
    <t>Придбання труб для заміни на мережах гарячого водопостачання ж/б №10 по прт.Соборності(КЕКВ 2210)</t>
  </si>
  <si>
    <t>Придбання матеріалів на аварійний ремонт покрівлі ж/б №35 по вул.Дружби Народів(КЕКВ 2210)</t>
  </si>
  <si>
    <t>Придбання матеріалів на аварійний ремонт покрівлі ж/б №22 попрт.Незалежності(КЕКВ 2210)</t>
  </si>
  <si>
    <t>Придбання вікон для заміни в ж/б №18 по прт.Незалежності(КЕКВ 2210)</t>
  </si>
  <si>
    <t>придбання контакторів для забезпечення  безпечної експлуатації фекальних насосів на КНС -3 (одержувач - КП ТВКГ)(КЕКВ 2610)</t>
  </si>
  <si>
    <t>Придбання кутика сталевого, кругу,листа рифленого для відновлення перекриття каналів та приймальних резервуарів КНС міста(КЕКВ 2210)</t>
  </si>
  <si>
    <t>придбання піску для забезпечення монтажу пластикової каналізаційної труби на прикінцевій ділянці діючого самопливного колектору на території КНС-3 (КЕКВ 2210)</t>
  </si>
  <si>
    <t>Придбання легких кришок люків для закриття теплових камер(КЕКВ 2210)</t>
  </si>
  <si>
    <t>Проведення мікробіологічних досліджень зразків питної води на ТРП-1 та грунту(піску) в районі пляжу та на перехресті вулиць Спортивна та Дружби Народів(КЕКВ 2240)</t>
  </si>
  <si>
    <t>0216030</t>
  </si>
  <si>
    <t>Придбання дитячих майданчиків для сіл Іванівка та Панкратове</t>
  </si>
  <si>
    <t>Встановлення технічних засобів регулювання дорожнім рухом (дорожні знаки)</t>
  </si>
  <si>
    <t>Поточний ремонт дорожнього покриття вулиці Наберена Енергетиків (від вул. Молодіжна до вул. Енергобудівників)</t>
  </si>
  <si>
    <t>Поточний ремонт проїзної частини дороги по вул. Дружби в селищі Костянтинівка</t>
  </si>
  <si>
    <t>Придбання матеріалів для садового товариства "Южноукраїнськ-1" на здійснення поточного ремонту дороги</t>
  </si>
  <si>
    <t>Придбання матеріалів для улаштування огорожі сільського кладовища в с.Бугське</t>
  </si>
  <si>
    <t>Ремонт альтанки біля ж/б по бул. Шевченко,12 КЕКВ 2240</t>
  </si>
  <si>
    <t>Технічна інвентаризація мереж водопостачання с. Іванівка</t>
  </si>
  <si>
    <t>Поточний ремонт покрівельного покриття трансформаторної підстанції РТП_1 за адресою проспект Незалежності,1</t>
  </si>
  <si>
    <t>Поточний ремонт покрівельного покриття трансформаторної підстанції ТП-9 за адресою проспект Незалежності,4</t>
  </si>
  <si>
    <t>Поточний ремонт покрівельного покриття трансформаторної підстанції ТП-131 (малоповерхова забудова)</t>
  </si>
  <si>
    <t>Поточний ремонт покрівельного покриття трансформаторної підстанції ТП-51 (СПТУ)</t>
  </si>
  <si>
    <t>Поточний ремонт будівлі складу сипучих матеріалів по вул. Спортивна КЕКВ 2610 (одержувач бюджетних коштів КП СКГ)</t>
  </si>
  <si>
    <t>придбання шаф для дитячого одягу (4 шт. 5-ти секц., 1шт.- 4-х секц.),  ігровий комплекс "Сороконіжка", меблі ДНЗ №3</t>
  </si>
  <si>
    <t>придбання  малогабарітних макетів навчальної зброї (пістолет, автомат), придбання тринажеру "Максим",інтерактивної дошки, спортінвентарю</t>
  </si>
  <si>
    <t>Управління соціального захисту населення Южноукраїнської міської ради</t>
  </si>
  <si>
    <t>093111</t>
  </si>
  <si>
    <t>організація та проведення заходів культурно - масового спрямування, придбання призів, квітів, атрибутики, подарунків (в т.ч. демонтаж новорічної ялинки  (одержувач коштів - КП СКГ))- 50,0 тис.грн., ремонт скейт-парку-550,0 тис.грн. встановлення 5-ти  металевих опор з енергозберігаючим освітленням, придбання штучних ялинок, світлодіодної арки (КП СКГ)</t>
  </si>
  <si>
    <t xml:space="preserve">придбання спортивної форми, футбольних мячів, участь у спортивних змаганнях </t>
  </si>
  <si>
    <t>3116040</t>
  </si>
  <si>
    <t>3717461</t>
  </si>
  <si>
    <t>Утримання та розвиток автомобільних доріг та дорожньої інфраструктури за рахунок коштів місцевого бюджету</t>
  </si>
  <si>
    <t>3717322</t>
  </si>
  <si>
    <t>3716013</t>
  </si>
  <si>
    <t xml:space="preserve"> "Капітальний ремонт вулиці Дружби Народів у м.Южноукраїнськ Миколаївської області" Коригування, в т.ч. коригування проектно-кошторисної документації та  експертиза, топографічна зйомка -</t>
  </si>
  <si>
    <t>Розробка ПКД та експертиза , в т.ч.за об"єктами: Капремонт зовнішніх інж.мереж теплопостачання  (опалення та ГВП) від ТК-505 до ТК-507  на вул.Молодіжна); мереж теплопостачання  (опалення та ГВП) від ТК-515 до житлового будинку №49 на вул.Набережна Енергетиків; Капітальний ремонт ТРП-4б. Заміна одиниць та вузлів технолог.устаткування та їх інж.мереж;  Капремонт ТРП-6. Заміна одиниць та вузлів техн.устаткування та їх інж.мереж   та Коригування ПКД та експертиза з урах.топографічної зйомки за об"єктом  "Капремонт трубопроводу зонування  холодного водопостачання 1 та 3 мікр.від насосної станції зонування до ВК-125 за адресою вул.Дружби Народів та інші , 'Капітальний ремонт технологічного обладнання в КНС-3 за адресою вул.Миру,2а м.Южноукраїнськ Миколаївської області, у тому числі:  розробка ПКД, проведення експертизи ,топографічна зйомка на об’єкти:кап.ремонт внутрішньодворової території ж/б №5 прт.Соборності,№7 по бул.Курчатова,№5,7 прт.Незалежності №7,7а по вул.Молодіжна,№22,24 по прт.Незалежності,№6 по вул.Енергобудівників</t>
  </si>
  <si>
    <t xml:space="preserve">капремонт 7 - ми ліфтів житл.буд.за відповідними адресами (на умовах співфінансування 95% / 5%)  </t>
  </si>
  <si>
    <t>Реконструкція мереж теплопостачання в ЮЗОШ №4 ; реконструкція спортивного майданчика для міні-футболу зі штучним покриттям ЮЗОШ №4 (кошти співфінансування з ДБ);'Розробка ПКД та проведення експертизи на капремонт покрівлі будівлі ЗОШ смт Костянтинівка;'Розробка ПКД та проведення експертизи за об"єктом "Капремонт санвузлів з влаштуванням кабінок та шаф для інвентаря в Гімназії №1 ; 'Проведення робіт з технічного обстеження та оцінки технічного стану і експлуатаційної придатності ДНЗ№8 "Казка" та інші</t>
  </si>
  <si>
    <t>1517322</t>
  </si>
  <si>
    <t>Реконструкція кисневого пункту КНП «Южноукраїнська міська багатопрофільна лікарня». Улаштування кріогенного газифікатора за адресою: вул. Миру, 3 м. Южноукраїнськ Вознесенський район Миколаївська область», у тому числі розробка проектно-кошторисної документації та проведення експертизи, виконання інженерно-геодезичних вишукувань (із підключенням до системи газозабезпечення інфекційного відділення)</t>
  </si>
  <si>
    <t>1517330</t>
  </si>
  <si>
    <t xml:space="preserve">"Капітальний ремонт скверу на честь пам"яті Т.Г.Шевченко у м.Южноукраїнськ </t>
  </si>
  <si>
    <t xml:space="preserve">Розробка проектно-кошторисної документації та  проведення експертизи, топографічна зйомка за об"єктом "Капітальний ремонт вулиці Дружби Народів у м.Южноукраїнськ Миколаївської області (ІІ черга)" та "Капітальний ремонт вулиці Дружби Народів у м.Южноукраїнськ Миколаївської області.Коригування", в т.ч.коригування проектно-кошторисної документації , проведення експертизи, топографічна зйомка </t>
  </si>
  <si>
    <t xml:space="preserve">Капітальний ремонт 25-ти ліфтів житлових будинків за відповідними адресами(на умовах співфінансування (95% / 5%) </t>
  </si>
  <si>
    <t xml:space="preserve"> "Капремонт трубопроводу зонування  холодного водопостачання 1 та 3 мікр.від насосної станції зонування до ВК-125 за адресою вул.Дружби Народів,; капремонт технологічного облад.в КНС-3 за адресою вул.Миру,2а;'Розробка ПКД, проведення експертизи, інж.-геодез., інж-геолог. вишукування на об’єкти: "Капремонт транзит.трубопроводів теплових мереж ГВП та опалення по бул.Цвіточному,13а - вул.Енергобудівників,17" та по бул.Цвіточному,13 - вул.Енергобудівників,15;РозробкаПКД та проходження експертизи, стандартне приєднання до елмереж системи розподілу, облаштування або реконструкція вузла обліку еленергії  за об"єктами:'"Капітальний ремонт.Влаштування освітлення на вулиц Антіпіна,Привільна, 93 - ї Стрілецької дивізії в смт.Костянтинівка, вул.Набережна  в с.Панкратове,  Садова  в с.Іванівка, вул.Набережна, Бондаренко в с.Бузьке; розробка ПКД, проведення експертизи ,топографічна зйомка на об’єкти:Кап.ремонт внутрішньодворової території ж/б №5 прт.Соборності,№7 по бул.Курчатова,№5,7 прт.Незалежності №7,7а по вул.Молодіжна,№22,24 по прт.Незалежності,№6 по вул.Енергобудівників та інші</t>
  </si>
  <si>
    <t xml:space="preserve">капітальний ремонт 11-ти ліфтів житлових будинків за відповідними адресами: вул.Набережна Енергетиків,37 (п.4,5), вул.Енергобудівників,5 (п.1,2) на умовах співфінансування 95% / 5% </t>
  </si>
  <si>
    <t xml:space="preserve">капітальний ремонт покрівель  житлових будинків за відповідними адресами на умовах співфінансування 90% / 10% , в т.ч. за  адресами:    вул.Дружби Народів,8  - 584,0 тис.грн.,   'вул.Миру,11 п.1,2  - 386,0 тис.грн.    </t>
  </si>
  <si>
    <t>придбання нового пластинчатого теплообмінника на ТРП-3  (КЕКВ 3110)</t>
  </si>
  <si>
    <t>на заходи з організації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    (КЕКВ 2240)</t>
  </si>
  <si>
    <t>3117691</t>
  </si>
  <si>
    <t>поточний ремонт пішохідних доріжок по  вул.Дружби Народів фігурною плиткою та улаштування з"їздів (пандусів)  зі сторони автовокзалу від критого ринку до перехрестя вул. Молодіжна  (одержувач бюджетних коштів - КП СКГ)</t>
  </si>
  <si>
    <t>ВСЬОГО, в т.ч.:</t>
  </si>
  <si>
    <t>ВСЬОГО,   в т.ч.:</t>
  </si>
  <si>
    <t>2910160</t>
  </si>
  <si>
    <t xml:space="preserve">Керівництво і управління у відповідній сфері у містах (місті Києві), селищах, селах, об’єднаних територіальних громадах </t>
  </si>
  <si>
    <t>Поточний ремонт покрівельного покриття трансформаторної підстанції ТП-41 (Берлін)</t>
  </si>
  <si>
    <t xml:space="preserve"> гідрохімічна  промивка теплообмінників на ТРП №3 та №5  з метою покращення надання послуг з гарячого водопостачання мешканцям ІІІ-го та У–го мікрорайонів міста КЕКВ 2240</t>
  </si>
  <si>
    <t>придбання   матеріалів для проведення поточного ремонту транзитних трубопроводів опалення та гарячого водопостачання з прокладанням внутрішньо квартальної мережі на опорах за адресою прт.Незалежності,6 ( труби ст.диам.108 - 480м., диам.159-63,5 м., теплоізоляційні мат-ли, та інші)    (КП ТВКГ) КЕКВ 2610</t>
  </si>
  <si>
    <t>придбання  матеріалів для проведення поточного ремонту транзитного трубопроводу гарячого водопостачання у підвалі житлового будинку на вул.Миру,4  (труби сталеві диам.89 - 110 м., труби диам. 108 - 110м., склопластик, скловата та інші матеріали) (КП ТВКГ)  КЕКВ 2610</t>
  </si>
  <si>
    <r>
      <t>Програма Залучення інвестицій та поліпшення інвестиційного клімату міста Южноукраїнська на 2019-2021 роки</t>
    </r>
    <r>
      <rPr>
        <sz val="14"/>
        <rFont val="Times New Roman"/>
        <family val="1"/>
        <charset val="204"/>
      </rPr>
      <t xml:space="preserve"> в частині оплати членських внесків до Асоціації органів місцевого самоврядування «Спроможні громади»</t>
    </r>
  </si>
  <si>
    <r>
      <t xml:space="preserve">Комплексна програма з розроблення містобудівної документації території для формування містобудівного кадастру  Южноукраїнської міської територіальної громади на 2018-2022 роки зі змінами, </t>
    </r>
    <r>
      <rPr>
        <sz val="14"/>
        <rFont val="Times New Roman"/>
        <family val="1"/>
        <charset val="204"/>
      </rPr>
      <t>у тому числі:</t>
    </r>
  </si>
  <si>
    <r>
      <t xml:space="preserve">Програма  "Фонд міської ради на виконання депутатських повноважень" на 2021-2025 роки, </t>
    </r>
    <r>
      <rPr>
        <sz val="14"/>
        <rFont val="Times New Roman"/>
        <family val="1"/>
        <charset val="204"/>
      </rPr>
      <t>в тому числі:</t>
    </r>
  </si>
  <si>
    <r>
      <t xml:space="preserve">Програма реформування і розвитку житлово-комунального господарства  Южноукраїнської міської територіальної громади на 2021-2025 роки в новій редакції, </t>
    </r>
    <r>
      <rPr>
        <sz val="14"/>
        <rFont val="Times New Roman"/>
        <family val="1"/>
        <charset val="204"/>
      </rPr>
      <t>всього в тому числі в розрізі напрямів:</t>
    </r>
  </si>
  <si>
    <r>
      <t xml:space="preserve">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 </t>
    </r>
    <r>
      <rPr>
        <sz val="14"/>
        <rFont val="Times New Roman"/>
        <family val="1"/>
        <charset val="204"/>
      </rPr>
      <t>всього в тому числі:</t>
    </r>
  </si>
  <si>
    <r>
      <t xml:space="preserve">Програма приватизації майна комунальної власності територіальної громади міста Южноукраїнська на 2019-2021 роки </t>
    </r>
    <r>
      <rPr>
        <sz val="14"/>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</si>
  <si>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t>
    </r>
    <r>
      <rPr>
        <sz val="14"/>
        <rFont val="Times New Roman"/>
        <family val="1"/>
        <charset val="204"/>
      </rPr>
      <t>всього в тому числі за напрямами:</t>
    </r>
  </si>
  <si>
    <r>
      <rPr>
        <b/>
        <sz val="14"/>
        <rFont val="Times New Roman"/>
        <family val="1"/>
        <charset val="204"/>
      </rPr>
      <t xml:space="preserve">Програма поводження з твердими побутовими  відходами на території Южноукраїнської міської територіальної громади на 2021 - 2030 роки, </t>
    </r>
    <r>
      <rPr>
        <sz val="14"/>
        <rFont val="Times New Roman"/>
        <family val="1"/>
        <charset val="204"/>
      </rPr>
      <t>в тому числі за напрямами:</t>
    </r>
  </si>
  <si>
    <r>
      <rPr>
        <b/>
        <sz val="14"/>
        <rFont val="Times New Roman"/>
        <family val="1"/>
        <charset val="204"/>
      </rPr>
      <t xml:space="preserve">Міська програма розвитку дорожнього руху та його безпеки на території Южноукраїнської міської територіальної громади  на 2018-2022 роки в новій редакції , </t>
    </r>
    <r>
      <rPr>
        <sz val="14"/>
        <rFont val="Times New Roman"/>
        <family val="1"/>
        <charset val="204"/>
      </rPr>
      <t>в тому числі за напрямами:</t>
    </r>
  </si>
  <si>
    <r>
      <rPr>
        <b/>
        <sz val="14"/>
        <rFont val="Times New Roman"/>
        <family val="1"/>
        <charset val="204"/>
      </rPr>
      <t xml:space="preserve">Програма підтримки об'єднань співвласників багатоквартирних будинків на 2019-2023 роки , </t>
    </r>
    <r>
      <rPr>
        <sz val="14"/>
        <rFont val="Times New Roman"/>
        <family val="1"/>
        <charset val="204"/>
      </rPr>
      <t>в тому числі в розрізі напрямів:</t>
    </r>
  </si>
  <si>
    <r>
      <t xml:space="preserve">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в новій редакції, </t>
    </r>
    <r>
      <rPr>
        <sz val="14"/>
        <rFont val="Times New Roman"/>
        <family val="1"/>
        <charset val="204"/>
      </rPr>
      <t>у тому числі:</t>
    </r>
  </si>
  <si>
    <r>
      <t xml:space="preserve">Програма підтримки об'єднань співвласників багатоквартирних будинків на 2019-2023 роки , </t>
    </r>
    <r>
      <rPr>
        <sz val="14"/>
        <rFont val="Times New Roman"/>
        <family val="1"/>
        <charset val="204"/>
      </rPr>
      <t>у тому числі:</t>
    </r>
  </si>
  <si>
    <r>
      <t xml:space="preserve">Цільова  програма захисту населення і територій від надзвичайних ситуацій техногенного та природного  характеру  на 2018-2022 роки,  в тому числі:  </t>
    </r>
    <r>
      <rPr>
        <sz val="14"/>
        <rFont val="Times New Roman"/>
        <family val="1"/>
        <charset val="204"/>
      </rPr>
      <t>придбання засобів індивідуального захисту та дизінфікуючих засобів</t>
    </r>
  </si>
  <si>
    <r>
      <t xml:space="preserve">Програма розвитку земельних відносин Южноукраїнської міської територіальної громади  на  2017 - 2021  роки , </t>
    </r>
    <r>
      <rPr>
        <sz val="14"/>
        <rFont val="Times New Roman"/>
        <family val="1"/>
        <charset val="204"/>
      </rPr>
      <t>всього, в тому числі за напрямами:</t>
    </r>
  </si>
  <si>
    <r>
      <t>на заходи з організації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    (</t>
    </r>
    <r>
      <rPr>
        <sz val="14"/>
        <color indexed="10"/>
        <rFont val="Times New Roman"/>
        <family val="1"/>
        <charset val="204"/>
      </rPr>
      <t>КЕКВ 2210)</t>
    </r>
  </si>
  <si>
    <r>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r>
    <r>
      <rPr>
        <sz val="14"/>
        <rFont val="Times New Roman"/>
        <family val="1"/>
        <charset val="204"/>
      </rPr>
      <t xml:space="preserve"> в тому числі:</t>
    </r>
  </si>
  <si>
    <r>
      <t xml:space="preserve">Програма реформування і розвитку житлово-комунального господарства  Южноукраїнської міської територіальної громади на 2021-2025 роки в новій редакції, всього, </t>
    </r>
    <r>
      <rPr>
        <sz val="14"/>
        <rFont val="Times New Roman"/>
        <family val="1"/>
        <charset val="204"/>
      </rPr>
      <t>у тому числі в розрізі програмної класифікації видатків:</t>
    </r>
  </si>
  <si>
    <r>
      <t xml:space="preserve">Програма управління  майном комунальної форми власності  міста Южноукраїнська на 2020-2024 роки, </t>
    </r>
    <r>
      <rPr>
        <sz val="14"/>
        <rFont val="Times New Roman"/>
        <family val="1"/>
        <charset val="204"/>
      </rPr>
      <t xml:space="preserve">у тому числі: </t>
    </r>
  </si>
  <si>
    <r>
      <t>Програма  охорони тваринного світу та регулювання чисельності бродячих тварин  на території  Южноукраїнської міської територіальної громади на 2017-2021 роки із змінами,</t>
    </r>
    <r>
      <rPr>
        <sz val="14"/>
        <rFont val="Times New Roman"/>
        <family val="1"/>
        <charset val="204"/>
      </rPr>
      <t xml:space="preserve"> всього, у тому числі: </t>
    </r>
  </si>
  <si>
    <r>
      <t xml:space="preserve">Програма розвитку  дорожнього руху та його безпекина території Южноукраїнської міської територіальної громади на 2018-2022 роки </t>
    </r>
    <r>
      <rPr>
        <sz val="14"/>
        <rFont val="Times New Roman"/>
        <family val="1"/>
        <charset val="204"/>
      </rPr>
      <t xml:space="preserve">із змінами, у тому числі: </t>
    </r>
  </si>
  <si>
    <r>
      <t xml:space="preserve">Програма часткового відшкодування основної суми кредитів, що надаються ОСББ на впровадження заходів з енергоефективності багатоквартирних будинків Южноукраїнської міської територіальної громади на 2021-2024 роки, </t>
    </r>
    <r>
      <rPr>
        <sz val="14"/>
        <rFont val="Times New Roman"/>
        <family val="1"/>
        <charset val="204"/>
      </rPr>
      <t>у тому числі:</t>
    </r>
  </si>
  <si>
    <r>
      <t>Міська програма  "Фонд міської ради на виконання депутатських повноважень" на 2021-2025 роки ,</t>
    </r>
    <r>
      <rPr>
        <sz val="14"/>
        <rFont val="Times New Roman"/>
        <family val="1"/>
        <charset val="204"/>
      </rPr>
      <t xml:space="preserve"> у тому числі:</t>
    </r>
  </si>
  <si>
    <t>Додаток №3</t>
  </si>
  <si>
    <t>до рішення Южноукраїнської міської ради</t>
  </si>
  <si>
    <t>від___________2021_№______</t>
  </si>
  <si>
    <t xml:space="preserve">Виконання бюджету Южноукраїнської міської територіальної громади за коштами, </t>
  </si>
  <si>
    <t>14557000000</t>
  </si>
  <si>
    <t>(код бюджету)</t>
  </si>
  <si>
    <t>направленими на виконання заходів місцевих програм за 9 місяців 2021 року</t>
  </si>
  <si>
    <t xml:space="preserve">придбання квітів, папок, біг-бордів, сіті-лайтів, сувенірної продукції, ритуальних вінків, подарунків </t>
  </si>
  <si>
    <t>сплата членських внесків до Асоціації міст України  та  Асоціації  "Енергоефективні міста України"</t>
  </si>
  <si>
    <r>
      <t xml:space="preserve">Програма  "Фонд міської ради на виконання депутатських повноважень" на 2021-2025 роки, в тому числі: </t>
    </r>
    <r>
      <rPr>
        <sz val="12"/>
        <rFont val="Times New Roman"/>
        <family val="1"/>
        <charset val="204"/>
      </rPr>
      <t>кошти громадської організації "Зелене майбутне територіальної громади" на реалізацію проектів з озеленення Южноукраїнської міської територіальної громади</t>
    </r>
  </si>
  <si>
    <t xml:space="preserve"> </t>
  </si>
  <si>
    <t xml:space="preserve">розроблення проекту містобудівної документації - генплану та плану зонування смт.Костянтинівка ЮМТГ – 451,0 тис.грн.,  розроблення детального плану території земділянки площею 6,2827 га, розташованої за межами населених пунктів на території  ЮМТГ (земельна ділянка під розміщення міського кладовища)  – 49,0 тис.грн.; здійснення стратегічної екологічної оцінки містобудівної документації с.Панкратове (складання звіту про стратегічну екологічну оцінку)-35,0тис.грн.;виготовлення топографічних планів  відносно земельної ділянки площею 6,2827 га (кладовище), розташованої за межами населених пунктів на території ЮМТГ Вознесенського району  Миколаївської області -10,0 тис.грн.
</t>
  </si>
  <si>
    <r>
      <t xml:space="preserve">Міська програма щодо організації мобілізаційної роботи та територіальної оборони в м.Южноукраїнську на 2018-2021 роки, </t>
    </r>
    <r>
      <rPr>
        <sz val="12"/>
        <rFont val="Times New Roman"/>
        <family val="1"/>
        <charset val="204"/>
      </rPr>
      <t>в т.ч. в частині  відшкодування витрат на перевезення резервістів опертивного резерву І черги на навчальні (перевірочні) та спеціальні військові збори в мирний час та особливий період</t>
    </r>
  </si>
  <si>
    <r>
      <t xml:space="preserve">Забезпечення фінансування видатків поточного характеру </t>
    </r>
    <r>
      <rPr>
        <sz val="12"/>
        <color indexed="10"/>
        <rFont val="Times New Roman"/>
        <family val="1"/>
        <charset val="204"/>
      </rPr>
      <t xml:space="preserve">, </t>
    </r>
    <r>
      <rPr>
        <sz val="12"/>
        <rFont val="Times New Roman"/>
        <family val="1"/>
        <charset val="204"/>
      </rPr>
      <t>енергоносії, оплата послуг, розвиток матріально-технічної бази(придбання обладнання)  (одержувач коштів - комунальне некомерційне підприємство "Южноукраїнська міська багатопрофільна лікарня")</t>
    </r>
  </si>
  <si>
    <t>одержувач коштів - ФОП Кутова Юлія Валеріївна сімейний лікар (придбання опромінювача бактерицидного, елекрокардиографу, кушетки оглядової)</t>
  </si>
  <si>
    <r>
      <t>забезпечення продуктами дитячого харчування дітей перших двох років життя з малозабезпечених сімей-</t>
    </r>
    <r>
      <rPr>
        <sz val="12"/>
        <color indexed="10"/>
        <rFont val="Times New Roman"/>
        <family val="1"/>
        <charset val="204"/>
      </rPr>
      <t xml:space="preserve"> </t>
    </r>
    <r>
      <rPr>
        <sz val="12"/>
        <rFont val="Times New Roman"/>
        <family val="1"/>
        <charset val="204"/>
      </rPr>
      <t xml:space="preserve">(одержувач коштів - некомерційне комунальне підприємство "Южноукраїнський центр надання первинної медико - санітарної допомоги) та забезпечення контрацептивами жінок із малозабезпечених сімей, ВІЛ-позитивних жінок та інші категорії населення, які потребують розв'язання проблем, що є наслідками статевих відносин </t>
    </r>
  </si>
  <si>
    <t xml:space="preserve">Утримання та забезпечення діяльності центрів соціальних служб </t>
  </si>
  <si>
    <r>
      <t>Міська програма  "Фонд міської ради на виконання депутатських повноважень" на 2021-2025 роки -</t>
    </r>
    <r>
      <rPr>
        <sz val="12"/>
        <rFont val="Times New Roman"/>
        <family val="1"/>
        <charset val="204"/>
      </rPr>
      <t xml:space="preserve"> придбання гойдалки для  ігрового майданчика КЗ "ЦСПРД"</t>
    </r>
  </si>
  <si>
    <t>Первинна медична допомога населенню, що надається центрами первинної медичної (медико-санітарної) допомоги, в тому числі:</t>
  </si>
  <si>
    <r>
      <t xml:space="preserve">оплата участі у  змаганнях по футзалу , придбання </t>
    </r>
    <r>
      <rPr>
        <sz val="12"/>
        <color indexed="10"/>
        <rFont val="Times New Roman"/>
        <family val="1"/>
        <charset val="204"/>
      </rPr>
      <t xml:space="preserve"> </t>
    </r>
    <r>
      <rPr>
        <sz val="12"/>
        <rFont val="Times New Roman"/>
        <family val="1"/>
        <charset val="204"/>
      </rPr>
      <t>спортінвентаря для занять сімей-до карате</t>
    </r>
  </si>
  <si>
    <r>
      <t xml:space="preserve">Міська програма Питна вода  міста  Южноукраїнська на 2007-2020 роки </t>
    </r>
    <r>
      <rPr>
        <sz val="12"/>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</si>
  <si>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Міська програма Питна вода  Южноукраїнської міської територіальної громади на 2021-2025 роки </t>
    </r>
    <r>
      <rPr>
        <sz val="12"/>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</si>
  <si>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rPr>
        <b/>
        <sz val="12"/>
        <rFont val="Times New Roman"/>
        <family val="1"/>
        <charset val="204"/>
      </rPr>
      <t>Програма підтримки об'єднань співвласників багатоповерхових будинків на 2019-2023 роки ,</t>
    </r>
    <r>
      <rPr>
        <sz val="12"/>
        <rFont val="Times New Roman"/>
        <family val="1"/>
        <charset val="204"/>
      </rPr>
      <t xml:space="preserve"> в тому числі в розрізі напрямів:</t>
    </r>
  </si>
  <si>
    <r>
      <t>Міська програма  "Фонд міської ради на виконання депутатських повноважень" на 2018-2020 роки ,</t>
    </r>
    <r>
      <rPr>
        <sz val="12"/>
        <rFont val="Times New Roman"/>
        <family val="1"/>
        <charset val="204"/>
      </rPr>
      <t xml:space="preserve"> у тому числі:</t>
    </r>
  </si>
  <si>
    <r>
      <rPr>
        <b/>
        <sz val="14"/>
        <rFont val="Times New Roman"/>
        <family val="1"/>
        <charset val="204"/>
      </rPr>
      <t>Програма часткового відшкодування основної суми кредитів, що надаються ОСББ на впровадження заходів з енергоефективності багатоквартирних будинків Южноукраїнської міської територіальної громади на 2021-2024 роки</t>
    </r>
    <r>
      <rPr>
        <b/>
        <sz val="12"/>
        <rFont val="Times New Roman"/>
        <family val="1"/>
        <charset val="204"/>
      </rPr>
      <t xml:space="preserve"> </t>
    </r>
    <r>
      <rPr>
        <sz val="12"/>
        <rFont val="Times New Roman"/>
        <family val="1"/>
        <charset val="204"/>
      </rPr>
      <t xml:space="preserve">в частині відшкодування основної суми кредитів, що надаються ОСББ на впровадження заходів з енергоефективності </t>
    </r>
  </si>
  <si>
    <t xml:space="preserve">Управління будівництва та ремонтів Южноукраїнської міської ради </t>
  </si>
  <si>
    <r>
      <rPr>
        <b/>
        <sz val="14"/>
        <rFont val="Times New Roman"/>
        <family val="1"/>
        <charset val="204"/>
      </rPr>
      <t>Міська програма  "Фонд міської ради на виконання депутатських повноважень" на 2021-2025 роки ,</t>
    </r>
    <r>
      <rPr>
        <sz val="14"/>
        <rFont val="Times New Roman"/>
        <family val="1"/>
        <charset val="204"/>
      </rPr>
      <t xml:space="preserve">  </t>
    </r>
    <r>
      <rPr>
        <sz val="12"/>
        <rFont val="Times New Roman"/>
        <family val="1"/>
        <charset val="204"/>
      </rPr>
      <t xml:space="preserve">у т.ч. одержувач - КП ЖЕО ,  для КП ЖЕО на виготовлення проектно-кошторисної документації для організації вхідної групи з виготовленням та встановленням пандусів в другому під’їзді ж/будинку №1 по вул. Дружби Народів   </t>
    </r>
  </si>
  <si>
    <r>
      <rPr>
        <b/>
        <sz val="14"/>
        <color indexed="13"/>
        <rFont val="Times New Roman"/>
        <family val="1"/>
        <charset val="204"/>
      </rPr>
      <t xml:space="preserve"> </t>
    </r>
    <r>
      <rPr>
        <b/>
        <sz val="14"/>
        <rFont val="Times New Roman"/>
        <family val="1"/>
        <charset val="204"/>
      </rPr>
      <t>Програма  "Фонд міської ради на виконання депутатських повноважень" на 2021-2025 роки</t>
    </r>
    <r>
      <rPr>
        <b/>
        <sz val="12"/>
        <rFont val="Times New Roman"/>
        <family val="1"/>
        <charset val="204"/>
      </rPr>
      <t xml:space="preserve"> - </t>
    </r>
    <r>
      <rPr>
        <sz val="12"/>
        <rFont val="Times New Roman"/>
        <family val="1"/>
        <charset val="204"/>
      </rPr>
      <t>придбання та встановлення кондиціонера</t>
    </r>
  </si>
  <si>
    <t xml:space="preserve">Управління житлово-комунального господарства Южноукраїснької міської ради </t>
  </si>
  <si>
    <t>придбання пластикової каналізаційної труби диам. 600 - 66м. та відводів диам.600 - 3 шт.   - одержувач -комунальне підприємство "Теплопостачання та водо-каналізаційне господарство"(КЕКВ 2610)</t>
  </si>
  <si>
    <r>
      <rPr>
        <b/>
        <sz val="14"/>
        <rFont val="Times New Roman"/>
        <family val="1"/>
        <charset val="204"/>
      </rPr>
      <t xml:space="preserve">Міська програма Питна вода  Южноукраїнської міської територіальної громади на 2021-2025 роки </t>
    </r>
    <r>
      <rPr>
        <sz val="12"/>
        <rFont val="Times New Roman"/>
        <family val="1"/>
        <charset val="204"/>
      </rPr>
      <t xml:space="preserve">в частині проведення санітарно-хімічних та бактеріологічних досліджень питної води </t>
    </r>
  </si>
  <si>
    <r>
      <t xml:space="preserve">Програма поводження з твердими побутовими  відходами   на території Южноукраїнської міської  територіальної громади на 2021 - 2030 роки, </t>
    </r>
    <r>
      <rPr>
        <sz val="14"/>
        <rFont val="Times New Roman"/>
        <family val="1"/>
        <charset val="204"/>
      </rPr>
      <t>'</t>
    </r>
    <r>
      <rPr>
        <sz val="12"/>
        <rFont val="Times New Roman"/>
        <family val="1"/>
        <charset val="204"/>
      </rPr>
      <t>впорядкування (планування) грунту діючого полігону твердих побутових  відходів(одержувач бюджетних коштів - комунальне підприємство "Служба комунального господарства")</t>
    </r>
  </si>
  <si>
    <r>
      <t xml:space="preserve">Встановлення лави та урни у дворі житлового будинку № 29А по вул. Дружби Народів КЕКВ 2610 </t>
    </r>
    <r>
      <rPr>
        <i/>
        <sz val="12"/>
        <rFont val="Times New Roman"/>
        <family val="1"/>
        <charset val="204"/>
      </rPr>
      <t>(одержувач бюджетних коштів КП ЖЕО)</t>
    </r>
  </si>
  <si>
    <r>
      <t>програма реформування і розвитку житлово-комунального господарства Южноукраїнської міської територіальної громади на 2021-2025 роки у новій редакції</t>
    </r>
    <r>
      <rPr>
        <sz val="14"/>
        <rFont val="Times New Roman"/>
        <family val="1"/>
        <charset val="204"/>
      </rPr>
      <t xml:space="preserve"> (</t>
    </r>
    <r>
      <rPr>
        <sz val="12"/>
        <rFont val="Times New Roman"/>
        <family val="1"/>
        <charset val="204"/>
      </rPr>
      <t>резерв коштів на закупівлю труб водопостачання для заміни по вул.Енергобудівників, використання яких здіснювати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r>
  </si>
  <si>
    <r>
      <rPr>
        <b/>
        <sz val="14"/>
        <rFont val="Times New Roman"/>
        <family val="1"/>
        <charset val="204"/>
      </rPr>
      <t xml:space="preserve">програма капітального будівництва об'єктів житлово-комунального господарства та соціальної інфраструктури Южноукраїнської міської територіальної громади на 2021-2025 роки у новій редакції </t>
    </r>
    <r>
      <rPr>
        <sz val="14"/>
        <rFont val="Times New Roman"/>
        <family val="1"/>
        <charset val="204"/>
      </rPr>
      <t xml:space="preserve"> </t>
    </r>
    <r>
      <rPr>
        <sz val="12"/>
        <rFont val="Times New Roman"/>
        <family val="1"/>
        <charset val="204"/>
      </rPr>
      <t>(резерв коштів на фінансування об'єкту "Реконструкція кисневого пункту КНП "Южноукраїнська міська багопрофільна лікарня". Улаштування кріогенного газифікатора за адресою вул.Миру, 3 м. Южноукраїнська Вознесенський район Миколаївської області"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r>
  </si>
  <si>
    <r>
      <t xml:space="preserve"> Комплексна програма «Охорона здоров`я в Южноукраїнській міській територіальній громаді» на 2021-2025 роки </t>
    </r>
    <r>
      <rPr>
        <sz val="14"/>
        <rFont val="Times New Roman"/>
        <family val="1"/>
        <charset val="204"/>
      </rPr>
      <t xml:space="preserve"> </t>
    </r>
    <r>
      <rPr>
        <sz val="12"/>
        <rFont val="Times New Roman"/>
        <family val="1"/>
        <charset val="204"/>
      </rPr>
      <t>резерв коштів на придбання ліків та медикаментів для КНП "ЮМБЛ"</t>
    </r>
  </si>
  <si>
    <r>
      <t xml:space="preserve"> </t>
    </r>
    <r>
      <rPr>
        <b/>
        <sz val="14"/>
        <rFont val="Times New Roman"/>
        <family val="1"/>
        <charset val="204"/>
      </rPr>
      <t>Програма  "Фонд міської ради на виконання депутатських повноважень" на 2021-2025 роки</t>
    </r>
    <r>
      <rPr>
        <sz val="14"/>
        <rFont val="Times New Roman"/>
        <family val="1"/>
        <charset val="204"/>
      </rPr>
      <t xml:space="preserve">  </t>
    </r>
    <r>
      <rPr>
        <sz val="12"/>
        <rFont val="Times New Roman"/>
        <family val="1"/>
        <charset val="204"/>
      </rPr>
      <t>в частині направлення депутатами міської ради коштів на виконання доручень виборців</t>
    </r>
  </si>
  <si>
    <r>
      <rPr>
        <b/>
        <sz val="14"/>
        <rFont val="Times New Roman"/>
        <family val="1"/>
        <charset val="204"/>
      </rPr>
      <t xml:space="preserve">Програма розвитку  дорожнього руху та його безпеки на території Южноукраїнської міської територіальної громади 2018-2022 роки </t>
    </r>
    <r>
      <rPr>
        <sz val="12"/>
        <rFont val="Times New Roman"/>
        <family val="1"/>
        <charset val="204"/>
      </rPr>
      <t>(резерв коштів на ямковий ремонт дорожнього полотна доріг загального користування Костянтинівського старостинського округу, використання яких здійснювати після погодження з постійною комісїєю міської ради з питань планування соціально-економічного розвитку, бюджету та фінансів, інвестицій, регуляторної політики, торгівлі, послуг та розвитку підприємництва)</t>
    </r>
  </si>
  <si>
    <t>Секретар Южноукраїнської міської ради</t>
  </si>
  <si>
    <t>О.А. Акуленко</t>
  </si>
  <si>
    <t>Спеціальний фонд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</si>
</sst>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205" formatCode="* #,##0.00;* \-#,##0.00;* &quot;-&quot;??;@"/>
    <numFmt numFmtId="208" formatCode="#,##0.0"/>
    <numFmt numFmtId="221" formatCode="#,##0.000"/>
  </numFmts>
  <fonts count="39" x14ac:knownFonts="1">
    <font>
      <sz val="10"/>
      <name val="Times New Roman"/>
      <charset val="204"/>
    </font>
    <font>
      <b/>
      <sz val="10"/>
      <name val="Arial"/>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4"/>
      <name val="Times New Roman"/>
      <family val="1"/>
      <charset val="204"/>
    </font>
    <font>
      <sz val="10"/>
      <color indexed="8"/>
      <name val="Arial"/>
      <family val="2"/>
      <charset val="204"/>
    </font>
    <font>
      <sz val="16"/>
      <name val="Times New Roman"/>
      <family val="1"/>
      <charset val="204"/>
    </font>
    <font>
      <i/>
      <sz val="14"/>
      <name val="Times New Roman"/>
      <family val="1"/>
      <charset val="204"/>
    </font>
    <font>
      <b/>
      <sz val="14"/>
      <color indexed="10"/>
      <name val="Times New Roman"/>
      <family val="1"/>
      <charset val="204"/>
    </font>
    <font>
      <b/>
      <i/>
      <sz val="14"/>
      <name val="Times New Roman"/>
      <family val="1"/>
      <charset val="204"/>
    </font>
    <font>
      <sz val="14"/>
      <color indexed="10"/>
      <name val="Times New Roman"/>
      <family val="1"/>
      <charset val="204"/>
    </font>
    <font>
      <b/>
      <sz val="12"/>
      <name val="Times New Roman"/>
      <family val="1"/>
      <charset val="204"/>
    </font>
    <font>
      <i/>
      <sz val="12"/>
      <name val="Times New Roman"/>
      <family val="1"/>
      <charset val="204"/>
    </font>
    <font>
      <b/>
      <sz val="16"/>
      <name val="Times New Roman"/>
      <family val="1"/>
      <charset val="204"/>
    </font>
    <font>
      <sz val="14"/>
      <color indexed="8"/>
      <name val="Times New Roman"/>
      <family val="1"/>
      <charset val="204"/>
    </font>
    <font>
      <b/>
      <sz val="14"/>
      <color indexed="13"/>
      <name val="Times New Roman"/>
      <family val="1"/>
      <charset val="204"/>
    </font>
    <font>
      <vertAlign val="superscript"/>
      <sz val="14"/>
      <name val="Times New Roman"/>
      <family val="1"/>
      <charset val="204"/>
    </font>
    <font>
      <sz val="11"/>
      <name val="Times New Roman"/>
      <family val="1"/>
      <charset val="204"/>
    </font>
    <font>
      <sz val="12"/>
      <color indexed="8"/>
      <name val="Times New Roman"/>
      <family val="1"/>
      <charset val="204"/>
    </font>
    <font>
      <sz val="12"/>
      <color indexed="10"/>
      <name val="Times New Roman"/>
      <family val="1"/>
      <charset val="204"/>
    </font>
    <font>
      <b/>
      <i/>
      <sz val="12"/>
      <name val="Times New Roman"/>
      <family val="1"/>
      <charset val="204"/>
    </font>
    <font>
      <sz val="12"/>
      <name val="Times New Roman Cyr"/>
      <family val="1"/>
      <charset val="204"/>
    </font>
    <font>
      <sz val="22"/>
      <name val="Times New Roman"/>
      <family val="1"/>
      <charset val="204"/>
    </font>
    <font>
      <b/>
      <sz val="16"/>
      <color theme="1"/>
      <name val="Times New Roman"/>
      <family val="1"/>
      <charset val="204"/>
    </font>
    <font>
      <b/>
      <sz val="12"/>
      <color theme="1"/>
      <name val="Times New Roman"/>
      <family val="1"/>
      <charset val="204"/>
    </font>
    <font>
      <sz val="12"/>
      <color theme="1"/>
      <name val="Times New Roman"/>
      <family val="1"/>
      <charset val="204"/>
    </font>
    <font>
      <sz val="12"/>
      <color rgb="FFFF0000"/>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57">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22" borderId="2" applyNumberFormat="0" applyAlignment="0" applyProtection="0"/>
    <xf numFmtId="0" fontId="9" fillId="22" borderId="1" applyNumberFormat="0" applyAlignment="0" applyProtection="0"/>
    <xf numFmtId="0" fontId="13" fillId="0" borderId="0" applyNumberFormat="0" applyFill="0" applyBorder="0" applyAlignment="0" applyProtection="0">
      <alignment vertical="top"/>
      <protection locked="0"/>
    </xf>
    <xf numFmtId="205" fontId="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7" fillId="0" borderId="0">
      <alignment vertical="top"/>
    </xf>
    <xf numFmtId="0" fontId="6" fillId="0" borderId="3" applyNumberFormat="0" applyFill="0" applyAlignment="0" applyProtection="0"/>
    <xf numFmtId="0" fontId="10" fillId="12" borderId="0" applyNumberFormat="0" applyBorder="0" applyAlignment="0" applyProtection="0"/>
    <xf numFmtId="0" fontId="12" fillId="0" borderId="0"/>
    <xf numFmtId="0" fontId="3" fillId="4" borderId="0" applyNumberFormat="0" applyBorder="0" applyAlignment="0" applyProtection="0"/>
    <xf numFmtId="0" fontId="5" fillId="0" borderId="0" applyNumberFormat="0" applyFill="0" applyBorder="0" applyAlignment="0" applyProtection="0"/>
    <xf numFmtId="0" fontId="8" fillId="7" borderId="4" applyNumberFormat="0" applyFont="0" applyAlignment="0" applyProtection="0"/>
    <xf numFmtId="0" fontId="11" fillId="0" borderId="0"/>
  </cellStyleXfs>
  <cellXfs count="212">
    <xf numFmtId="0" fontId="0" fillId="0" borderId="0" xfId="0"/>
    <xf numFmtId="0" fontId="15"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left" vertical="center" wrapText="1"/>
    </xf>
    <xf numFmtId="49" fontId="15" fillId="0" borderId="5" xfId="0" applyNumberFormat="1" applyFont="1" applyFill="1" applyBorder="1" applyAlignment="1">
      <alignment horizontal="center"/>
    </xf>
    <xf numFmtId="49" fontId="24" fillId="0" borderId="5" xfId="0" applyNumberFormat="1" applyFont="1" applyFill="1" applyBorder="1" applyAlignment="1">
      <alignment horizontal="center"/>
    </xf>
    <xf numFmtId="0" fontId="15" fillId="0" borderId="5" xfId="0" applyFont="1" applyFill="1" applyBorder="1" applyAlignment="1">
      <alignment horizontal="left" wrapText="1"/>
    </xf>
    <xf numFmtId="49" fontId="16" fillId="0" borderId="5" xfId="0" applyNumberFormat="1" applyFont="1" applyFill="1" applyBorder="1" applyAlignment="1">
      <alignment horizontal="center"/>
    </xf>
    <xf numFmtId="0" fontId="16" fillId="0" borderId="5" xfId="0" applyFont="1" applyFill="1" applyBorder="1" applyAlignment="1">
      <alignment horizontal="left" wrapText="1"/>
    </xf>
    <xf numFmtId="49" fontId="19" fillId="0" borderId="5" xfId="0" applyNumberFormat="1" applyFont="1" applyFill="1" applyBorder="1" applyAlignment="1">
      <alignment horizontal="center"/>
    </xf>
    <xf numFmtId="49" fontId="15" fillId="0" borderId="5" xfId="0" applyNumberFormat="1" applyFont="1" applyFill="1" applyBorder="1" applyAlignment="1" applyProtection="1">
      <alignment horizontal="center" vertical="center" wrapText="1"/>
    </xf>
    <xf numFmtId="49" fontId="16" fillId="0" borderId="5"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49" fontId="16" fillId="0" borderId="5"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left" vertical="center" wrapText="1"/>
    </xf>
    <xf numFmtId="0" fontId="26" fillId="0" borderId="5" xfId="0" applyFont="1" applyFill="1" applyBorder="1" applyAlignment="1">
      <alignment horizontal="left" wrapText="1"/>
    </xf>
    <xf numFmtId="0" fontId="16" fillId="0" borderId="5" xfId="0" applyFont="1" applyFill="1" applyBorder="1" applyAlignment="1">
      <alignment wrapText="1"/>
    </xf>
    <xf numFmtId="49" fontId="16" fillId="0" borderId="5" xfId="0" applyNumberFormat="1" applyFont="1" applyFill="1" applyBorder="1" applyAlignment="1">
      <alignment horizontal="center" wrapText="1"/>
    </xf>
    <xf numFmtId="49" fontId="21" fillId="0" borderId="0" xfId="0" applyNumberFormat="1" applyFont="1" applyFill="1" applyBorder="1" applyAlignment="1" applyProtection="1">
      <alignment horizontal="center" wrapText="1"/>
      <protection locked="0"/>
    </xf>
    <xf numFmtId="208" fontId="2" fillId="0" borderId="5" xfId="0" applyNumberFormat="1" applyFont="1" applyFill="1" applyBorder="1" applyAlignment="1" applyProtection="1">
      <alignment horizontal="center" vertical="center" wrapText="1"/>
    </xf>
    <xf numFmtId="0" fontId="15" fillId="0" borderId="5" xfId="0" applyFont="1" applyFill="1" applyBorder="1" applyAlignment="1">
      <alignment wrapText="1"/>
    </xf>
    <xf numFmtId="49" fontId="15" fillId="0" borderId="5" xfId="0" applyNumberFormat="1" applyFont="1" applyFill="1" applyBorder="1" applyAlignment="1" applyProtection="1">
      <alignment horizontal="left" wrapText="1"/>
    </xf>
    <xf numFmtId="49" fontId="15" fillId="0" borderId="5" xfId="0" applyNumberFormat="1" applyFont="1" applyFill="1" applyBorder="1" applyAlignment="1">
      <alignment horizontal="center" vertical="center"/>
    </xf>
    <xf numFmtId="0" fontId="16" fillId="0" borderId="5" xfId="0" applyFont="1" applyFill="1" applyBorder="1" applyAlignment="1">
      <alignment horizontal="center" wrapText="1"/>
    </xf>
    <xf numFmtId="0" fontId="15" fillId="0" borderId="5" xfId="0" applyFont="1" applyFill="1" applyBorder="1" applyAlignment="1">
      <alignment horizontal="right" vertical="top" wrapText="1"/>
    </xf>
    <xf numFmtId="0" fontId="15" fillId="0" borderId="5" xfId="0" applyFont="1" applyFill="1" applyBorder="1" applyAlignment="1">
      <alignment horizontal="center" wrapText="1"/>
    </xf>
    <xf numFmtId="49" fontId="15" fillId="0" borderId="5" xfId="0" applyNumberFormat="1" applyFont="1" applyFill="1" applyBorder="1" applyAlignment="1">
      <alignment horizontal="center" wrapText="1"/>
    </xf>
    <xf numFmtId="208" fontId="2" fillId="0" borderId="0" xfId="0" applyNumberFormat="1" applyFont="1" applyFill="1" applyBorder="1" applyAlignment="1" applyProtection="1">
      <alignment horizontal="center" vertical="center" wrapText="1"/>
    </xf>
    <xf numFmtId="49" fontId="16" fillId="0" borderId="5" xfId="0" applyNumberFormat="1" applyFont="1" applyFill="1" applyBorder="1" applyAlignment="1">
      <alignment horizontal="center" vertical="center"/>
    </xf>
    <xf numFmtId="0" fontId="1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xf>
    <xf numFmtId="0" fontId="16" fillId="0" borderId="5" xfId="0" applyFont="1" applyFill="1" applyBorder="1" applyAlignment="1">
      <alignment horizontal="left" vertical="center" wrapText="1"/>
    </xf>
    <xf numFmtId="49" fontId="16" fillId="0" borderId="5" xfId="0" applyNumberFormat="1" applyFont="1" applyFill="1" applyBorder="1" applyAlignment="1">
      <alignment horizontal="center" vertical="center" wrapText="1"/>
    </xf>
    <xf numFmtId="49" fontId="2" fillId="0" borderId="5" xfId="0" applyNumberFormat="1" applyFont="1" applyFill="1" applyBorder="1" applyAlignment="1">
      <alignment horizontal="center"/>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6" fillId="0" borderId="5" xfId="0" applyNumberFormat="1" applyFont="1" applyFill="1" applyBorder="1" applyAlignment="1" applyProtection="1">
      <alignment horizontal="left" wrapText="1"/>
    </xf>
    <xf numFmtId="0" fontId="2" fillId="0" borderId="5" xfId="0" applyFont="1" applyFill="1" applyBorder="1" applyAlignment="1">
      <alignment horizontal="left" wrapText="1"/>
    </xf>
    <xf numFmtId="0" fontId="16" fillId="0" borderId="0" xfId="0" applyNumberFormat="1" applyFont="1" applyFill="1" applyAlignment="1" applyProtection="1"/>
    <xf numFmtId="208" fontId="16" fillId="0" borderId="0" xfId="0" applyNumberFormat="1" applyFont="1" applyFill="1" applyAlignment="1" applyProtection="1"/>
    <xf numFmtId="0" fontId="16" fillId="0" borderId="0" xfId="0" applyFont="1" applyFill="1"/>
    <xf numFmtId="0" fontId="16" fillId="0" borderId="0" xfId="0" applyNumberFormat="1" applyFont="1" applyFill="1" applyAlignment="1" applyProtection="1">
      <alignment vertical="center"/>
    </xf>
    <xf numFmtId="0" fontId="16" fillId="0" borderId="0" xfId="0" applyFont="1" applyFill="1" applyAlignment="1">
      <alignment vertical="center"/>
    </xf>
    <xf numFmtId="0" fontId="16" fillId="0" borderId="5" xfId="0" applyNumberFormat="1" applyFont="1" applyFill="1" applyBorder="1" applyAlignment="1" applyProtection="1">
      <alignment horizontal="right" wrapText="1"/>
    </xf>
    <xf numFmtId="208" fontId="16" fillId="0" borderId="5" xfId="0" applyNumberFormat="1" applyFont="1" applyFill="1" applyBorder="1" applyAlignment="1" applyProtection="1">
      <alignment horizontal="right" wrapText="1"/>
    </xf>
    <xf numFmtId="2" fontId="2" fillId="0" borderId="5" xfId="0" applyNumberFormat="1" applyFont="1" applyFill="1" applyBorder="1" applyAlignment="1" applyProtection="1">
      <alignment horizontal="right" wrapText="1"/>
    </xf>
    <xf numFmtId="2" fontId="16" fillId="0" borderId="5" xfId="0" applyNumberFormat="1" applyFont="1" applyFill="1" applyBorder="1" applyAlignment="1" applyProtection="1">
      <alignment horizontal="right" wrapText="1"/>
    </xf>
    <xf numFmtId="0" fontId="2" fillId="0" borderId="0" xfId="0" applyNumberFormat="1" applyFont="1" applyFill="1" applyAlignment="1" applyProtection="1"/>
    <xf numFmtId="208" fontId="2" fillId="0" borderId="5" xfId="0" applyNumberFormat="1" applyFont="1" applyFill="1" applyBorder="1" applyAlignment="1" applyProtection="1">
      <alignment horizontal="right" wrapText="1"/>
    </xf>
    <xf numFmtId="3" fontId="2" fillId="0" borderId="5" xfId="0" applyNumberFormat="1" applyFont="1" applyFill="1" applyBorder="1" applyAlignment="1" applyProtection="1">
      <alignment horizontal="right" wrapText="1"/>
    </xf>
    <xf numFmtId="0" fontId="2" fillId="0" borderId="0" xfId="0" applyFont="1" applyFill="1"/>
    <xf numFmtId="3" fontId="16" fillId="0" borderId="5" xfId="0" applyNumberFormat="1" applyFont="1" applyFill="1" applyBorder="1" applyAlignment="1" applyProtection="1">
      <alignment horizontal="right" wrapText="1"/>
    </xf>
    <xf numFmtId="4" fontId="2" fillId="0" borderId="5" xfId="0" applyNumberFormat="1" applyFont="1" applyFill="1" applyBorder="1" applyAlignment="1" applyProtection="1">
      <alignment horizontal="right" wrapText="1"/>
    </xf>
    <xf numFmtId="4" fontId="16" fillId="0" borderId="5" xfId="0" applyNumberFormat="1" applyFont="1" applyFill="1" applyBorder="1" applyAlignment="1" applyProtection="1">
      <alignment horizontal="right" wrapText="1"/>
    </xf>
    <xf numFmtId="49" fontId="2" fillId="0" borderId="5" xfId="0" quotePrefix="1"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vertical="center" wrapText="1"/>
    </xf>
    <xf numFmtId="208" fontId="16" fillId="0" borderId="5" xfId="49" applyNumberFormat="1" applyFont="1" applyFill="1" applyBorder="1" applyAlignment="1">
      <alignment horizontal="right"/>
    </xf>
    <xf numFmtId="4" fontId="16" fillId="0" borderId="5" xfId="49" applyNumberFormat="1" applyFont="1" applyFill="1" applyBorder="1" applyAlignment="1">
      <alignment horizontal="right"/>
    </xf>
    <xf numFmtId="49" fontId="2" fillId="0" borderId="5" xfId="0"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center" wrapText="1"/>
    </xf>
    <xf numFmtId="0" fontId="16" fillId="0" borderId="0" xfId="0" applyNumberFormat="1" applyFont="1" applyFill="1" applyAlignment="1" applyProtection="1">
      <alignment horizontal="right"/>
    </xf>
    <xf numFmtId="208" fontId="16" fillId="0" borderId="0" xfId="0" applyNumberFormat="1" applyFont="1" applyFill="1" applyAlignment="1" applyProtection="1">
      <alignment horizontal="right"/>
    </xf>
    <xf numFmtId="4" fontId="2" fillId="0" borderId="6" xfId="0" applyNumberFormat="1" applyFont="1" applyFill="1" applyBorder="1" applyAlignment="1" applyProtection="1">
      <alignment horizontal="right" wrapText="1"/>
    </xf>
    <xf numFmtId="4" fontId="2" fillId="0" borderId="7" xfId="0" applyNumberFormat="1" applyFont="1" applyFill="1" applyBorder="1" applyAlignment="1" applyProtection="1">
      <alignment horizontal="center" vertical="center" wrapText="1"/>
    </xf>
    <xf numFmtId="0" fontId="16" fillId="0" borderId="5" xfId="0" quotePrefix="1" applyNumberFormat="1" applyFont="1" applyFill="1" applyBorder="1" applyAlignment="1" applyProtection="1">
      <alignment horizontal="left" vertical="center" wrapText="1"/>
    </xf>
    <xf numFmtId="221" fontId="2" fillId="0" borderId="5" xfId="0" applyNumberFormat="1" applyFont="1" applyFill="1" applyBorder="1" applyAlignment="1" applyProtection="1">
      <alignment horizontal="right" wrapText="1"/>
    </xf>
    <xf numFmtId="0" fontId="2" fillId="0" borderId="5" xfId="0" quotePrefix="1" applyNumberFormat="1" applyFont="1" applyFill="1" applyBorder="1" applyAlignment="1" applyProtection="1">
      <alignment horizontal="left" vertical="center" wrapText="1"/>
    </xf>
    <xf numFmtId="0" fontId="16" fillId="0" borderId="5" xfId="0" quotePrefix="1" applyNumberFormat="1" applyFont="1" applyFill="1" applyBorder="1" applyAlignment="1" applyProtection="1">
      <alignment horizontal="left" vertical="top" wrapText="1"/>
    </xf>
    <xf numFmtId="221" fontId="16" fillId="0" borderId="5" xfId="0" applyNumberFormat="1" applyFont="1" applyFill="1" applyBorder="1" applyAlignment="1" applyProtection="1">
      <alignment horizontal="right" wrapText="1"/>
    </xf>
    <xf numFmtId="0" fontId="16" fillId="0" borderId="5" xfId="0" applyFont="1" applyFill="1" applyBorder="1"/>
    <xf numFmtId="0" fontId="16" fillId="0" borderId="5" xfId="0" quotePrefix="1" applyNumberFormat="1" applyFont="1" applyFill="1" applyBorder="1" applyAlignment="1" applyProtection="1">
      <alignment vertical="center" wrapText="1"/>
    </xf>
    <xf numFmtId="4" fontId="2" fillId="0" borderId="5" xfId="49" applyNumberFormat="1" applyFont="1" applyFill="1" applyBorder="1" applyAlignment="1">
      <alignment horizontal="right"/>
    </xf>
    <xf numFmtId="221" fontId="2" fillId="0" borderId="5" xfId="49" applyNumberFormat="1" applyFont="1" applyFill="1" applyBorder="1" applyAlignment="1">
      <alignment horizontal="right"/>
    </xf>
    <xf numFmtId="2" fontId="2" fillId="0" borderId="5" xfId="49" applyNumberFormat="1" applyFont="1" applyFill="1" applyBorder="1" applyAlignment="1">
      <alignment horizontal="right"/>
    </xf>
    <xf numFmtId="3" fontId="16" fillId="0" borderId="5" xfId="49" applyNumberFormat="1" applyFont="1" applyFill="1" applyBorder="1" applyAlignment="1">
      <alignment horizontal="right"/>
    </xf>
    <xf numFmtId="0" fontId="2" fillId="0" borderId="5" xfId="0" applyNumberFormat="1" applyFont="1" applyFill="1" applyBorder="1" applyAlignment="1" applyProtection="1">
      <alignment vertical="center" wrapText="1"/>
    </xf>
    <xf numFmtId="0" fontId="16" fillId="0" borderId="5" xfId="0" quotePrefix="1" applyFont="1" applyFill="1" applyBorder="1" applyAlignment="1">
      <alignment horizontal="left" wrapText="1"/>
    </xf>
    <xf numFmtId="4" fontId="16" fillId="0" borderId="0" xfId="0" applyNumberFormat="1" applyFont="1" applyFill="1" applyAlignment="1" applyProtection="1"/>
    <xf numFmtId="4" fontId="2" fillId="0" borderId="0" xfId="0" applyNumberFormat="1" applyFont="1" applyFill="1" applyAlignment="1" applyProtection="1"/>
    <xf numFmtId="49" fontId="16" fillId="0" borderId="0" xfId="0" applyNumberFormat="1" applyFont="1" applyFill="1" applyAlignment="1" applyProtection="1"/>
    <xf numFmtId="0" fontId="15" fillId="0" borderId="0" xfId="0" applyNumberFormat="1" applyFont="1" applyFill="1" applyAlignment="1" applyProtection="1"/>
    <xf numFmtId="0" fontId="18" fillId="0" borderId="0" xfId="0" applyNumberFormat="1" applyFont="1" applyFill="1" applyAlignment="1" applyProtection="1"/>
    <xf numFmtId="0" fontId="15" fillId="0" borderId="0" xfId="0" applyFont="1" applyFill="1"/>
    <xf numFmtId="0" fontId="29" fillId="0" borderId="0" xfId="0" applyNumberFormat="1" applyFont="1" applyFill="1" applyBorder="1" applyAlignment="1" applyProtection="1"/>
    <xf numFmtId="0" fontId="29" fillId="0" borderId="5" xfId="0" applyNumberFormat="1" applyFont="1" applyFill="1" applyBorder="1" applyAlignment="1" applyProtection="1">
      <alignment horizontal="center" vertical="center" wrapText="1"/>
    </xf>
    <xf numFmtId="0" fontId="29" fillId="0" borderId="0" xfId="0" applyFont="1" applyFill="1"/>
    <xf numFmtId="0" fontId="29" fillId="0" borderId="0" xfId="0" applyNumberFormat="1" applyFont="1" applyFill="1" applyAlignment="1" applyProtection="1">
      <alignment vertical="center"/>
    </xf>
    <xf numFmtId="208" fontId="29" fillId="0" borderId="5" xfId="0" applyNumberFormat="1" applyFont="1" applyFill="1" applyBorder="1" applyAlignment="1" applyProtection="1">
      <alignment horizontal="center" vertical="center" wrapText="1"/>
    </xf>
    <xf numFmtId="0" fontId="29" fillId="0" borderId="0" xfId="0" applyFont="1" applyFill="1" applyAlignment="1">
      <alignment vertical="center"/>
    </xf>
    <xf numFmtId="0" fontId="25"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wrapText="1"/>
    </xf>
    <xf numFmtId="0" fontId="23" fillId="0" borderId="0"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left" vertical="center"/>
    </xf>
    <xf numFmtId="49" fontId="15" fillId="0" borderId="5" xfId="0" applyNumberFormat="1" applyFont="1" applyFill="1" applyBorder="1" applyAlignment="1" applyProtection="1">
      <alignment horizontal="left" vertical="center" wrapText="1"/>
    </xf>
    <xf numFmtId="208" fontId="15" fillId="0" borderId="5" xfId="0" applyNumberFormat="1" applyFont="1" applyFill="1" applyBorder="1" applyAlignment="1" applyProtection="1">
      <alignment horizontal="right" wrapText="1"/>
    </xf>
    <xf numFmtId="2" fontId="15" fillId="0" borderId="5" xfId="0" applyNumberFormat="1" applyFont="1" applyFill="1" applyBorder="1" applyAlignment="1" applyProtection="1">
      <alignment horizontal="right" wrapText="1"/>
    </xf>
    <xf numFmtId="4" fontId="15" fillId="0" borderId="5" xfId="0" applyNumberFormat="1" applyFont="1" applyFill="1" applyBorder="1" applyAlignment="1" applyProtection="1">
      <alignment horizontal="right" wrapText="1"/>
    </xf>
    <xf numFmtId="49" fontId="23" fillId="0" borderId="5" xfId="0" quotePrefix="1" applyNumberFormat="1" applyFont="1" applyFill="1" applyBorder="1" applyAlignment="1" applyProtection="1">
      <alignment horizontal="left" vertical="center" wrapText="1"/>
    </xf>
    <xf numFmtId="49" fontId="15" fillId="0" borderId="5" xfId="0" quotePrefix="1" applyNumberFormat="1" applyFont="1" applyFill="1" applyBorder="1" applyAlignment="1" applyProtection="1">
      <alignment horizontal="left" vertical="center" wrapText="1"/>
    </xf>
    <xf numFmtId="49" fontId="23" fillId="0" borderId="5" xfId="0" applyNumberFormat="1" applyFont="1" applyFill="1" applyBorder="1" applyAlignment="1" applyProtection="1">
      <alignment horizontal="center" vertical="center" wrapText="1"/>
    </xf>
    <xf numFmtId="0" fontId="15" fillId="0" borderId="5" xfId="0" applyFont="1" applyFill="1" applyBorder="1" applyAlignment="1">
      <alignment vertical="center" wrapText="1"/>
    </xf>
    <xf numFmtId="49" fontId="15" fillId="0" borderId="5" xfId="0" quotePrefix="1" applyNumberFormat="1" applyFont="1" applyFill="1" applyBorder="1" applyAlignment="1" applyProtection="1">
      <alignment horizontal="left" vertical="top" wrapText="1"/>
    </xf>
    <xf numFmtId="4" fontId="23" fillId="0" borderId="5" xfId="0" applyNumberFormat="1" applyFont="1" applyFill="1" applyBorder="1" applyAlignment="1" applyProtection="1">
      <alignment horizontal="right" wrapText="1"/>
    </xf>
    <xf numFmtId="3" fontId="23" fillId="0" borderId="5" xfId="0" applyNumberFormat="1" applyFont="1" applyFill="1" applyBorder="1" applyAlignment="1" applyProtection="1">
      <alignment horizontal="right" wrapText="1"/>
    </xf>
    <xf numFmtId="3" fontId="15" fillId="0" borderId="5" xfId="0" applyNumberFormat="1" applyFont="1" applyFill="1" applyBorder="1" applyAlignment="1" applyProtection="1">
      <alignment horizontal="right" wrapText="1"/>
    </xf>
    <xf numFmtId="0" fontId="15" fillId="0" borderId="5" xfId="0" applyNumberFormat="1" applyFont="1" applyFill="1" applyBorder="1" applyAlignment="1" applyProtection="1">
      <alignment vertical="center" wrapText="1"/>
    </xf>
    <xf numFmtId="208" fontId="15" fillId="0" borderId="5" xfId="49" applyNumberFormat="1" applyFont="1" applyFill="1" applyBorder="1" applyAlignment="1">
      <alignment horizontal="right"/>
    </xf>
    <xf numFmtId="4" fontId="15" fillId="0" borderId="5" xfId="49" applyNumberFormat="1" applyFont="1" applyFill="1" applyBorder="1" applyAlignment="1">
      <alignment horizontal="right"/>
    </xf>
    <xf numFmtId="208" fontId="23" fillId="0" borderId="5" xfId="0" applyNumberFormat="1" applyFont="1" applyFill="1" applyBorder="1" applyAlignment="1" applyProtection="1">
      <alignment horizontal="right" wrapText="1"/>
    </xf>
    <xf numFmtId="49" fontId="15" fillId="0" borderId="5" xfId="0" applyNumberFormat="1" applyFont="1" applyFill="1" applyBorder="1" applyAlignment="1" applyProtection="1">
      <alignment horizontal="center" wrapText="1"/>
    </xf>
    <xf numFmtId="49" fontId="15" fillId="0" borderId="5" xfId="0" applyNumberFormat="1" applyFont="1" applyFill="1" applyBorder="1" applyAlignment="1" applyProtection="1">
      <alignment horizontal="left" vertical="top" wrapText="1"/>
    </xf>
    <xf numFmtId="0" fontId="30" fillId="0" borderId="5" xfId="0" applyFont="1" applyFill="1" applyBorder="1" applyAlignment="1">
      <alignment horizontal="left" wrapText="1"/>
    </xf>
    <xf numFmtId="49" fontId="15" fillId="0" borderId="5" xfId="0" applyNumberFormat="1" applyFont="1" applyFill="1" applyBorder="1" applyAlignment="1">
      <alignment horizontal="justify" wrapText="1"/>
    </xf>
    <xf numFmtId="49" fontId="23" fillId="0" borderId="5" xfId="0" applyNumberFormat="1" applyFont="1" applyFill="1" applyBorder="1" applyAlignment="1">
      <alignment horizontal="center"/>
    </xf>
    <xf numFmtId="0" fontId="23" fillId="0" borderId="5" xfId="0" applyFont="1" applyFill="1" applyBorder="1" applyAlignment="1">
      <alignment horizontal="left" wrapText="1"/>
    </xf>
    <xf numFmtId="0" fontId="23" fillId="0" borderId="5" xfId="0" applyNumberFormat="1" applyFont="1" applyFill="1" applyBorder="1" applyAlignment="1" applyProtection="1">
      <alignment horizontal="left" vertical="center" wrapText="1"/>
    </xf>
    <xf numFmtId="0" fontId="16" fillId="0" borderId="0" xfId="0" applyNumberFormat="1" applyFont="1" applyFill="1" applyAlignment="1" applyProtection="1">
      <alignment horizontal="left"/>
    </xf>
    <xf numFmtId="0" fontId="16" fillId="0" borderId="0" xfId="0" applyFont="1" applyFill="1" applyAlignment="1">
      <alignment horizontal="left"/>
    </xf>
    <xf numFmtId="4" fontId="15" fillId="0" borderId="5" xfId="0" applyNumberFormat="1" applyFont="1" applyFill="1" applyBorder="1" applyAlignment="1" applyProtection="1">
      <alignment horizontal="left" wrapText="1"/>
    </xf>
    <xf numFmtId="4" fontId="23" fillId="0" borderId="5" xfId="0" applyNumberFormat="1" applyFont="1" applyFill="1" applyBorder="1" applyAlignment="1" applyProtection="1">
      <alignment horizontal="left" wrapText="1"/>
    </xf>
    <xf numFmtId="0" fontId="15" fillId="0" borderId="5" xfId="0" applyNumberFormat="1" applyFont="1" applyFill="1" applyBorder="1" applyAlignment="1" applyProtection="1">
      <alignment horizontal="left" vertical="top" wrapText="1"/>
    </xf>
    <xf numFmtId="0" fontId="15" fillId="0" borderId="5" xfId="0" applyFont="1" applyFill="1" applyBorder="1" applyAlignment="1">
      <alignment horizontal="justify" wrapText="1"/>
    </xf>
    <xf numFmtId="0" fontId="15" fillId="0" borderId="5" xfId="0" applyNumberFormat="1" applyFont="1" applyFill="1" applyBorder="1" applyAlignment="1" applyProtection="1">
      <alignment wrapText="1"/>
    </xf>
    <xf numFmtId="4" fontId="15" fillId="0" borderId="5" xfId="0" applyNumberFormat="1" applyFont="1" applyFill="1" applyBorder="1" applyAlignment="1" applyProtection="1">
      <alignment horizontal="right"/>
    </xf>
    <xf numFmtId="0" fontId="15" fillId="0" borderId="5" xfId="0" applyNumberFormat="1" applyFont="1" applyFill="1" applyBorder="1" applyAlignment="1" applyProtection="1">
      <alignment horizontal="left" wrapText="1"/>
    </xf>
    <xf numFmtId="4" fontId="37" fillId="0" borderId="5" xfId="0" applyNumberFormat="1" applyFont="1" applyFill="1" applyBorder="1" applyAlignment="1" applyProtection="1">
      <alignment horizontal="right" wrapText="1"/>
    </xf>
    <xf numFmtId="3" fontId="38" fillId="0" borderId="5" xfId="0" applyNumberFormat="1" applyFont="1" applyFill="1" applyBorder="1" applyAlignment="1" applyProtection="1">
      <alignment horizontal="right" wrapText="1"/>
    </xf>
    <xf numFmtId="0" fontId="15" fillId="0" borderId="5" xfId="0" quotePrefix="1" applyNumberFormat="1" applyFont="1" applyFill="1" applyBorder="1" applyAlignment="1" applyProtection="1">
      <alignment horizontal="left" vertical="center" wrapText="1"/>
    </xf>
    <xf numFmtId="2" fontId="23" fillId="0" borderId="5" xfId="0" applyNumberFormat="1" applyFont="1" applyFill="1" applyBorder="1" applyAlignment="1" applyProtection="1">
      <alignment horizontal="right" wrapText="1"/>
    </xf>
    <xf numFmtId="2" fontId="32" fillId="0" borderId="5" xfId="0" applyNumberFormat="1" applyFont="1" applyFill="1" applyBorder="1" applyAlignment="1" applyProtection="1">
      <alignment horizontal="right" wrapText="1"/>
    </xf>
    <xf numFmtId="4" fontId="32" fillId="0" borderId="5" xfId="0" applyNumberFormat="1" applyFont="1" applyFill="1" applyBorder="1" applyAlignment="1" applyProtection="1">
      <alignment horizontal="right" wrapText="1"/>
    </xf>
    <xf numFmtId="49" fontId="32" fillId="0" borderId="5" xfId="0" applyNumberFormat="1" applyFont="1" applyFill="1" applyBorder="1" applyAlignment="1">
      <alignment horizontal="center"/>
    </xf>
    <xf numFmtId="221" fontId="23" fillId="0" borderId="5" xfId="0" applyNumberFormat="1" applyFont="1" applyFill="1" applyBorder="1" applyAlignment="1" applyProtection="1">
      <alignment horizontal="right" wrapText="1"/>
    </xf>
    <xf numFmtId="0" fontId="33"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quotePrefix="1" applyNumberFormat="1" applyFont="1" applyFill="1" applyBorder="1" applyAlignment="1" applyProtection="1">
      <alignment horizontal="left" vertical="top" wrapText="1"/>
    </xf>
    <xf numFmtId="0" fontId="33" fillId="0" borderId="5" xfId="0" applyFont="1" applyFill="1" applyBorder="1" applyAlignment="1">
      <alignment horizontal="center" vertical="center" wrapText="1"/>
    </xf>
    <xf numFmtId="0" fontId="33" fillId="0" borderId="5" xfId="0" applyFont="1" applyFill="1" applyBorder="1" applyAlignment="1">
      <alignment horizontal="left" vertical="center" wrapText="1"/>
    </xf>
    <xf numFmtId="49" fontId="15" fillId="0" borderId="5" xfId="0" applyNumberFormat="1"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8" xfId="0" quotePrefix="1" applyFont="1" applyFill="1" applyBorder="1" applyAlignment="1">
      <alignment horizontal="left" vertical="center" wrapText="1"/>
    </xf>
    <xf numFmtId="221" fontId="15" fillId="0" borderId="5" xfId="0" applyNumberFormat="1" applyFont="1" applyFill="1" applyBorder="1" applyAlignment="1" applyProtection="1">
      <alignment horizontal="right" wrapText="1"/>
    </xf>
    <xf numFmtId="0" fontId="15" fillId="0" borderId="8" xfId="0" applyFont="1" applyFill="1" applyBorder="1" applyAlignment="1">
      <alignment vertical="center"/>
    </xf>
    <xf numFmtId="0" fontId="15" fillId="0" borderId="5" xfId="0" applyFont="1" applyFill="1" applyBorder="1" applyAlignment="1">
      <alignment vertical="center"/>
    </xf>
    <xf numFmtId="4" fontId="23" fillId="0" borderId="5" xfId="0" applyNumberFormat="1" applyFont="1" applyFill="1" applyBorder="1" applyAlignment="1">
      <alignment horizontal="right"/>
    </xf>
    <xf numFmtId="0" fontId="23" fillId="0" borderId="8" xfId="0" applyFont="1" applyFill="1" applyBorder="1" applyAlignment="1">
      <alignment horizontal="justify"/>
    </xf>
    <xf numFmtId="0" fontId="15" fillId="0" borderId="8" xfId="0" applyFont="1" applyFill="1" applyBorder="1" applyAlignment="1">
      <alignment horizontal="justify"/>
    </xf>
    <xf numFmtId="4" fontId="15" fillId="0" borderId="5" xfId="0" applyNumberFormat="1" applyFont="1" applyFill="1" applyBorder="1" applyAlignment="1">
      <alignment horizontal="right"/>
    </xf>
    <xf numFmtId="2" fontId="15" fillId="0" borderId="5" xfId="0" applyNumberFormat="1" applyFont="1" applyFill="1" applyBorder="1" applyAlignment="1">
      <alignment horizontal="right"/>
    </xf>
    <xf numFmtId="0" fontId="15" fillId="0" borderId="5" xfId="0" applyFont="1" applyFill="1" applyBorder="1" applyAlignment="1">
      <alignment horizontal="right"/>
    </xf>
    <xf numFmtId="0" fontId="23" fillId="0" borderId="5" xfId="0" quotePrefix="1" applyNumberFormat="1" applyFont="1" applyFill="1" applyBorder="1" applyAlignment="1" applyProtection="1">
      <alignment horizontal="left" vertical="center" wrapText="1"/>
    </xf>
    <xf numFmtId="0" fontId="15" fillId="0" borderId="5" xfId="0" quotePrefix="1" applyNumberFormat="1" applyFont="1" applyFill="1" applyBorder="1" applyAlignment="1" applyProtection="1">
      <alignment vertical="center" wrapText="1"/>
    </xf>
    <xf numFmtId="4" fontId="23" fillId="0" borderId="6" xfId="0" applyNumberFormat="1" applyFont="1" applyFill="1" applyBorder="1" applyAlignment="1" applyProtection="1">
      <alignment horizontal="right" wrapText="1"/>
    </xf>
    <xf numFmtId="4" fontId="15" fillId="0" borderId="6" xfId="0" applyNumberFormat="1" applyFont="1" applyFill="1" applyBorder="1" applyAlignment="1" applyProtection="1">
      <alignment horizontal="right" wrapText="1"/>
    </xf>
    <xf numFmtId="4" fontId="23" fillId="0" borderId="5" xfId="49" applyNumberFormat="1" applyFont="1" applyFill="1" applyBorder="1" applyAlignment="1">
      <alignment horizontal="right"/>
    </xf>
    <xf numFmtId="2" fontId="15" fillId="0" borderId="5" xfId="49" applyNumberFormat="1" applyFont="1" applyFill="1" applyBorder="1" applyAlignment="1">
      <alignment horizontal="right"/>
    </xf>
    <xf numFmtId="3" fontId="15" fillId="0" borderId="5" xfId="49" applyNumberFormat="1" applyFont="1" applyFill="1" applyBorder="1" applyAlignment="1">
      <alignment horizontal="right"/>
    </xf>
    <xf numFmtId="0" fontId="15" fillId="0" borderId="5" xfId="0" quotePrefix="1" applyFont="1" applyFill="1" applyBorder="1" applyAlignment="1">
      <alignment horizontal="left" wrapText="1"/>
    </xf>
    <xf numFmtId="49" fontId="15" fillId="0" borderId="5" xfId="0" applyNumberFormat="1" applyFont="1" applyFill="1" applyBorder="1" applyAlignment="1">
      <alignment horizontal="center" vertical="top"/>
    </xf>
    <xf numFmtId="0" fontId="15" fillId="0" borderId="5" xfId="0" applyFont="1" applyFill="1" applyBorder="1" applyAlignment="1">
      <alignment horizontal="left" vertical="top" wrapText="1"/>
    </xf>
    <xf numFmtId="4" fontId="2" fillId="0" borderId="0" xfId="0" applyNumberFormat="1" applyFont="1" applyFill="1"/>
    <xf numFmtId="0" fontId="15" fillId="0" borderId="5" xfId="0" applyFont="1" applyFill="1" applyBorder="1" applyAlignment="1">
      <alignment horizontal="left" wrapText="1" shrinkToFit="1"/>
    </xf>
    <xf numFmtId="0" fontId="16" fillId="0" borderId="5" xfId="0" applyFont="1" applyFill="1" applyBorder="1" applyAlignment="1">
      <alignment horizontal="left" wrapText="1" shrinkToFit="1"/>
    </xf>
    <xf numFmtId="0" fontId="16" fillId="0" borderId="5" xfId="28" applyFont="1" applyFill="1" applyBorder="1" applyAlignment="1" applyProtection="1">
      <alignment wrapText="1"/>
    </xf>
    <xf numFmtId="0" fontId="2" fillId="0" borderId="5" xfId="28" applyFont="1" applyFill="1" applyBorder="1" applyAlignment="1" applyProtection="1">
      <alignment wrapText="1"/>
    </xf>
    <xf numFmtId="0" fontId="15" fillId="0" borderId="5" xfId="28" applyFont="1" applyFill="1" applyBorder="1" applyAlignment="1" applyProtection="1">
      <alignment wrapText="1"/>
    </xf>
    <xf numFmtId="49" fontId="21" fillId="0" borderId="5" xfId="0" applyNumberFormat="1" applyFont="1" applyFill="1" applyBorder="1" applyAlignment="1">
      <alignment horizontal="center" wrapText="1"/>
    </xf>
    <xf numFmtId="49" fontId="2" fillId="0" borderId="5" xfId="0" applyNumberFormat="1" applyFont="1" applyFill="1" applyBorder="1" applyAlignment="1">
      <alignment horizontal="center" wrapText="1"/>
    </xf>
    <xf numFmtId="49" fontId="2" fillId="0" borderId="5" xfId="0" applyNumberFormat="1" applyFont="1" applyFill="1" applyBorder="1" applyAlignment="1" applyProtection="1">
      <alignment horizontal="left" wrapText="1"/>
    </xf>
    <xf numFmtId="0" fontId="16" fillId="0" borderId="5" xfId="0" applyFont="1" applyFill="1" applyBorder="1" applyAlignment="1">
      <alignment horizontal="justify" wrapText="1"/>
    </xf>
    <xf numFmtId="49" fontId="19" fillId="0" borderId="5" xfId="0" applyNumberFormat="1" applyFont="1" applyFill="1" applyBorder="1" applyAlignment="1">
      <alignment horizontal="center" wrapText="1"/>
    </xf>
    <xf numFmtId="0" fontId="23" fillId="0" borderId="5" xfId="0" applyFont="1" applyFill="1" applyBorder="1" applyAlignment="1">
      <alignment horizontal="justify" wrapText="1"/>
    </xf>
    <xf numFmtId="4" fontId="2" fillId="0" borderId="5" xfId="0" applyNumberFormat="1" applyFont="1" applyFill="1" applyBorder="1" applyAlignment="1" applyProtection="1">
      <alignment horizontal="center" vertical="center" wrapText="1"/>
    </xf>
    <xf numFmtId="205" fontId="2" fillId="0" borderId="5" xfId="29" applyFont="1" applyFill="1" applyBorder="1" applyAlignment="1" applyProtection="1">
      <alignment horizontal="center" vertical="center" wrapText="1"/>
    </xf>
    <xf numFmtId="0" fontId="2" fillId="0" borderId="5" xfId="0" applyFont="1" applyFill="1" applyBorder="1" applyAlignment="1">
      <alignment horizontal="center" wrapText="1"/>
    </xf>
    <xf numFmtId="0" fontId="20" fillId="0" borderId="5" xfId="0" applyFont="1" applyFill="1" applyBorder="1" applyAlignment="1">
      <alignment horizontal="center" wrapText="1"/>
    </xf>
    <xf numFmtId="0" fontId="22" fillId="0" borderId="5" xfId="0" applyFont="1" applyFill="1" applyBorder="1" applyAlignment="1">
      <alignment horizontal="center" wrapText="1"/>
    </xf>
    <xf numFmtId="4" fontId="2" fillId="0" borderId="0" xfId="0" applyNumberFormat="1" applyFont="1" applyFill="1" applyBorder="1" applyAlignment="1" applyProtection="1">
      <alignment horizontal="center" vertical="center" wrapText="1"/>
    </xf>
    <xf numFmtId="208" fontId="2" fillId="0" borderId="5" xfId="49" applyNumberFormat="1" applyFont="1" applyFill="1" applyBorder="1" applyAlignment="1">
      <alignment horizontal="right"/>
    </xf>
    <xf numFmtId="0" fontId="2" fillId="0" borderId="5" xfId="0" quotePrefix="1" applyNumberFormat="1" applyFont="1" applyFill="1" applyBorder="1" applyAlignment="1" applyProtection="1">
      <alignment vertical="center" wrapText="1"/>
    </xf>
    <xf numFmtId="49" fontId="24" fillId="0" borderId="5" xfId="0" applyNumberFormat="1" applyFont="1" applyFill="1" applyBorder="1" applyAlignment="1">
      <alignment horizontal="center" wrapText="1"/>
    </xf>
    <xf numFmtId="3" fontId="2" fillId="0" borderId="5" xfId="49" applyNumberFormat="1" applyFont="1" applyFill="1" applyBorder="1" applyAlignment="1">
      <alignment horizontal="right"/>
    </xf>
    <xf numFmtId="49" fontId="2" fillId="0" borderId="5" xfId="0" applyNumberFormat="1" applyFont="1" applyFill="1" applyBorder="1" applyAlignment="1" applyProtection="1">
      <alignment horizontal="center" wrapText="1"/>
      <protection locked="0"/>
    </xf>
    <xf numFmtId="49" fontId="20" fillId="0" borderId="5" xfId="0" applyNumberFormat="1" applyFont="1" applyFill="1" applyBorder="1" applyAlignment="1" applyProtection="1">
      <alignment horizontal="center" wrapText="1"/>
      <protection locked="0"/>
    </xf>
    <xf numFmtId="0" fontId="2"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left" wrapText="1"/>
      <protection locked="0"/>
    </xf>
    <xf numFmtId="2" fontId="16" fillId="0" borderId="5" xfId="0" applyNumberFormat="1" applyFont="1" applyFill="1" applyBorder="1" applyAlignment="1">
      <alignment wrapText="1"/>
    </xf>
    <xf numFmtId="221" fontId="16" fillId="0" borderId="5" xfId="49" applyNumberFormat="1" applyFont="1" applyFill="1" applyBorder="1" applyAlignment="1">
      <alignment horizontal="right"/>
    </xf>
    <xf numFmtId="221" fontId="15" fillId="0" borderId="5" xfId="49" applyNumberFormat="1" applyFont="1" applyFill="1" applyBorder="1" applyAlignment="1">
      <alignment horizontal="right"/>
    </xf>
    <xf numFmtId="0" fontId="2" fillId="0" borderId="5" xfId="0" quotePrefix="1" applyFont="1" applyFill="1" applyBorder="1" applyAlignment="1">
      <alignment horizontal="left" wrapText="1"/>
    </xf>
    <xf numFmtId="0" fontId="2" fillId="0" borderId="5" xfId="0" applyFont="1" applyFill="1" applyBorder="1" applyAlignment="1">
      <alignment wrapText="1"/>
    </xf>
    <xf numFmtId="0" fontId="18" fillId="0" borderId="0" xfId="0" applyNumberFormat="1" applyFont="1" applyFill="1" applyBorder="1" applyAlignment="1" applyProtection="1">
      <alignment vertical="center" wrapText="1"/>
    </xf>
    <xf numFmtId="0" fontId="18" fillId="0" borderId="0" xfId="0" applyFont="1" applyFill="1"/>
    <xf numFmtId="0" fontId="34" fillId="0" borderId="0" xfId="0" applyNumberFormat="1" applyFont="1" applyFill="1" applyAlignment="1" applyProtection="1"/>
    <xf numFmtId="208" fontId="34" fillId="0" borderId="0" xfId="0" applyNumberFormat="1" applyFont="1" applyFill="1" applyAlignment="1" applyProtection="1"/>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wrapText="1"/>
    </xf>
    <xf numFmtId="0" fontId="29" fillId="0" borderId="9"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29" fillId="0" borderId="6" xfId="0" applyNumberFormat="1" applyFont="1" applyFill="1" applyBorder="1" applyAlignment="1" applyProtection="1">
      <alignment horizontal="center" vertical="center" wrapText="1"/>
    </xf>
    <xf numFmtId="0" fontId="29" fillId="0" borderId="8" xfId="0" applyNumberFormat="1" applyFont="1" applyFill="1" applyBorder="1" applyAlignment="1" applyProtection="1">
      <alignment horizontal="center" vertical="center" wrapText="1"/>
    </xf>
    <xf numFmtId="0" fontId="29" fillId="0" borderId="10"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28" fillId="0" borderId="11" xfId="0" applyNumberFormat="1" applyFont="1" applyFill="1" applyBorder="1" applyAlignment="1" applyProtection="1">
      <alignment horizontal="left" vertical="center" wrapText="1"/>
    </xf>
    <xf numFmtId="49" fontId="18" fillId="0" borderId="12" xfId="0" applyNumberFormat="1" applyFont="1" applyFill="1" applyBorder="1" applyAlignment="1">
      <alignment horizontal="center" wrapText="1"/>
    </xf>
    <xf numFmtId="0" fontId="15" fillId="0" borderId="0" xfId="0" applyFont="1" applyFill="1" applyBorder="1" applyAlignment="1">
      <alignment horizontal="center" vertical="top"/>
    </xf>
  </cellXfs>
  <cellStyles count="5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Нейтральный" xfId="51"/>
    <cellStyle name="Обычный" xfId="0" builtinId="0"/>
    <cellStyle name="Обычный 2" xfId="52"/>
    <cellStyle name="Плохой" xfId="53"/>
    <cellStyle name="Пояснение" xfId="54"/>
    <cellStyle name="Примечание" xfId="55"/>
    <cellStyle name="Стиль 1" xfId="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W838"/>
  <sheetViews>
    <sheetView tabSelected="1" view="pageBreakPreview" topLeftCell="B1" zoomScale="55" zoomScaleNormal="53" zoomScaleSheetLayoutView="55" workbookViewId="0">
      <selection activeCell="F11" sqref="F11"/>
    </sheetView>
  </sheetViews>
  <sheetFormatPr defaultColWidth="9.109375" defaultRowHeight="18" x14ac:dyDescent="0.35"/>
  <cols>
    <col min="1" max="1" width="3.77734375" style="39" hidden="1" customWidth="1"/>
    <col min="2" max="2" width="12.88671875" style="39" customWidth="1"/>
    <col min="3" max="3" width="13.109375" style="39" customWidth="1"/>
    <col min="4" max="4" width="12.5546875" style="39" customWidth="1"/>
    <col min="5" max="5" width="42.21875" style="39" customWidth="1"/>
    <col min="6" max="6" width="83.21875" style="39" customWidth="1"/>
    <col min="7" max="7" width="19.44140625" style="39" customWidth="1"/>
    <col min="8" max="8" width="20.21875" style="40" customWidth="1"/>
    <col min="9" max="9" width="20.44140625" style="39" customWidth="1"/>
    <col min="10" max="10" width="19.109375" style="39" customWidth="1"/>
    <col min="11" max="12" width="19" style="39" customWidth="1"/>
    <col min="13" max="13" width="20.109375" style="41" customWidth="1"/>
    <col min="14" max="14" width="9.109375" style="41" customWidth="1"/>
    <col min="15" max="16384" width="9.109375" style="41"/>
  </cols>
  <sheetData>
    <row r="1" spans="1:12" ht="28.2" x14ac:dyDescent="0.5">
      <c r="B1" s="196"/>
      <c r="C1" s="196"/>
      <c r="D1" s="196"/>
      <c r="E1" s="196"/>
      <c r="F1" s="196"/>
      <c r="G1" s="196"/>
      <c r="H1" s="197"/>
      <c r="I1" s="196" t="s">
        <v>797</v>
      </c>
      <c r="J1" s="196"/>
      <c r="K1" s="196"/>
      <c r="L1" s="196"/>
    </row>
    <row r="2" spans="1:12" ht="28.2" x14ac:dyDescent="0.5">
      <c r="B2" s="196"/>
      <c r="C2" s="196"/>
      <c r="D2" s="196"/>
      <c r="E2" s="196"/>
      <c r="F2" s="196"/>
      <c r="G2" s="196"/>
      <c r="H2" s="197"/>
      <c r="I2" s="196" t="s">
        <v>798</v>
      </c>
      <c r="J2" s="196"/>
      <c r="K2" s="196"/>
      <c r="L2" s="196"/>
    </row>
    <row r="3" spans="1:12" ht="28.2" x14ac:dyDescent="0.5">
      <c r="B3" s="196"/>
      <c r="C3" s="196"/>
      <c r="D3" s="196"/>
      <c r="E3" s="196"/>
      <c r="F3" s="196"/>
      <c r="G3" s="196"/>
      <c r="H3" s="197"/>
      <c r="I3" s="196" t="s">
        <v>799</v>
      </c>
      <c r="J3" s="196"/>
      <c r="K3" s="196"/>
      <c r="L3" s="196"/>
    </row>
    <row r="4" spans="1:12" ht="28.2" x14ac:dyDescent="0.5">
      <c r="B4" s="196"/>
      <c r="C4" s="196"/>
      <c r="D4" s="196"/>
      <c r="E4" s="196"/>
      <c r="F4" s="196"/>
      <c r="G4" s="196"/>
      <c r="H4" s="197"/>
      <c r="I4" s="196"/>
      <c r="J4" s="196"/>
      <c r="K4" s="196"/>
      <c r="L4" s="196"/>
    </row>
    <row r="5" spans="1:12" ht="33.75" customHeight="1" x14ac:dyDescent="0.5">
      <c r="B5" s="200" t="s">
        <v>800</v>
      </c>
      <c r="C5" s="200"/>
      <c r="D5" s="200"/>
      <c r="E5" s="200"/>
      <c r="F5" s="200"/>
      <c r="G5" s="200"/>
      <c r="H5" s="200"/>
      <c r="I5" s="200"/>
      <c r="J5" s="200"/>
      <c r="K5" s="200"/>
      <c r="L5" s="200"/>
    </row>
    <row r="6" spans="1:12" s="43" customFormat="1" ht="23.4" customHeight="1" x14ac:dyDescent="0.5">
      <c r="A6" s="42"/>
      <c r="B6" s="200" t="s">
        <v>803</v>
      </c>
      <c r="C6" s="200"/>
      <c r="D6" s="200"/>
      <c r="E6" s="200"/>
      <c r="F6" s="200"/>
      <c r="G6" s="200"/>
      <c r="H6" s="200"/>
      <c r="I6" s="200"/>
      <c r="J6" s="200"/>
      <c r="K6" s="200"/>
      <c r="L6" s="200"/>
    </row>
    <row r="7" spans="1:12" s="43" customFormat="1" ht="27" customHeight="1" x14ac:dyDescent="0.4">
      <c r="A7" s="42"/>
      <c r="B7" s="210" t="s">
        <v>801</v>
      </c>
      <c r="C7" s="210"/>
      <c r="D7" s="91"/>
      <c r="E7" s="91"/>
      <c r="F7" s="92"/>
      <c r="G7" s="91"/>
      <c r="H7" s="91"/>
      <c r="I7" s="91"/>
      <c r="J7" s="91"/>
      <c r="K7" s="91"/>
      <c r="L7" s="91"/>
    </row>
    <row r="8" spans="1:12" x14ac:dyDescent="0.35">
      <c r="B8" s="211" t="s">
        <v>802</v>
      </c>
      <c r="C8" s="211"/>
      <c r="D8" s="93"/>
      <c r="E8" s="93"/>
      <c r="F8" s="94"/>
      <c r="G8" s="93"/>
      <c r="H8" s="93"/>
      <c r="I8" s="93"/>
      <c r="J8" s="93"/>
      <c r="K8" s="93"/>
      <c r="L8" s="95" t="s">
        <v>38</v>
      </c>
    </row>
    <row r="9" spans="1:12" s="87" customFormat="1" ht="28.95" customHeight="1" x14ac:dyDescent="0.25">
      <c r="A9" s="85"/>
      <c r="B9" s="201" t="s">
        <v>165</v>
      </c>
      <c r="C9" s="201" t="s">
        <v>166</v>
      </c>
      <c r="D9" s="201" t="s">
        <v>167</v>
      </c>
      <c r="E9" s="201" t="s">
        <v>168</v>
      </c>
      <c r="F9" s="203" t="s">
        <v>178</v>
      </c>
      <c r="G9" s="205" t="s">
        <v>175</v>
      </c>
      <c r="H9" s="206"/>
      <c r="I9" s="207"/>
      <c r="J9" s="208" t="s">
        <v>837</v>
      </c>
      <c r="K9" s="208"/>
      <c r="L9" s="208"/>
    </row>
    <row r="10" spans="1:12" s="90" customFormat="1" ht="73.2" customHeight="1" x14ac:dyDescent="0.25">
      <c r="A10" s="88"/>
      <c r="B10" s="202"/>
      <c r="C10" s="202"/>
      <c r="D10" s="202"/>
      <c r="E10" s="202"/>
      <c r="F10" s="204"/>
      <c r="G10" s="86" t="s">
        <v>515</v>
      </c>
      <c r="H10" s="89" t="s">
        <v>514</v>
      </c>
      <c r="I10" s="86" t="s">
        <v>177</v>
      </c>
      <c r="J10" s="86" t="s">
        <v>513</v>
      </c>
      <c r="K10" s="86" t="s">
        <v>176</v>
      </c>
      <c r="L10" s="86" t="s">
        <v>177</v>
      </c>
    </row>
    <row r="11" spans="1:12" x14ac:dyDescent="0.35">
      <c r="B11" s="11">
        <v>1</v>
      </c>
      <c r="C11" s="11">
        <v>2</v>
      </c>
      <c r="D11" s="11">
        <v>3</v>
      </c>
      <c r="E11" s="11">
        <v>3</v>
      </c>
      <c r="F11" s="11">
        <v>4</v>
      </c>
      <c r="G11" s="11">
        <v>5</v>
      </c>
      <c r="H11" s="10" t="s">
        <v>276</v>
      </c>
      <c r="I11" s="11">
        <v>7</v>
      </c>
      <c r="J11" s="11">
        <v>8</v>
      </c>
      <c r="K11" s="11">
        <v>9</v>
      </c>
      <c r="L11" s="11">
        <v>10</v>
      </c>
    </row>
    <row r="12" spans="1:12" ht="40.799999999999997" customHeight="1" x14ac:dyDescent="0.35">
      <c r="B12" s="10" t="s">
        <v>31</v>
      </c>
      <c r="C12" s="11"/>
      <c r="D12" s="11"/>
      <c r="E12" s="61" t="s">
        <v>30</v>
      </c>
      <c r="F12" s="14"/>
      <c r="G12" s="44"/>
      <c r="H12" s="45"/>
      <c r="I12" s="44"/>
      <c r="J12" s="44"/>
      <c r="K12" s="44"/>
      <c r="L12" s="44"/>
    </row>
    <row r="13" spans="1:12" ht="59.25" hidden="1" customHeight="1" x14ac:dyDescent="0.35">
      <c r="B13" s="10" t="s">
        <v>32</v>
      </c>
      <c r="C13" s="10"/>
      <c r="D13" s="10"/>
      <c r="E13" s="12" t="s">
        <v>30</v>
      </c>
      <c r="F13" s="12"/>
      <c r="G13" s="44"/>
      <c r="H13" s="45"/>
      <c r="I13" s="44"/>
      <c r="J13" s="44"/>
      <c r="K13" s="44"/>
      <c r="L13" s="44"/>
    </row>
    <row r="14" spans="1:12" ht="59.25" hidden="1" customHeight="1" x14ac:dyDescent="0.35">
      <c r="B14" s="10"/>
      <c r="C14" s="10"/>
      <c r="D14" s="10"/>
      <c r="E14" s="12"/>
      <c r="F14" s="61" t="s">
        <v>304</v>
      </c>
      <c r="G14" s="46">
        <f t="shared" ref="G14:L14" si="0">G15</f>
        <v>0</v>
      </c>
      <c r="H14" s="46">
        <f t="shared" si="0"/>
        <v>0</v>
      </c>
      <c r="I14" s="46">
        <f t="shared" si="0"/>
        <v>0</v>
      </c>
      <c r="J14" s="46">
        <f t="shared" si="0"/>
        <v>0</v>
      </c>
      <c r="K14" s="46">
        <f t="shared" si="0"/>
        <v>0</v>
      </c>
      <c r="L14" s="46">
        <f t="shared" si="0"/>
        <v>0</v>
      </c>
    </row>
    <row r="15" spans="1:12" ht="59.25" hidden="1" customHeight="1" x14ac:dyDescent="0.35">
      <c r="B15" s="10" t="s">
        <v>322</v>
      </c>
      <c r="C15" s="10" t="s">
        <v>323</v>
      </c>
      <c r="D15" s="10" t="s">
        <v>324</v>
      </c>
      <c r="E15" s="12" t="s">
        <v>325</v>
      </c>
      <c r="F15" s="12" t="s">
        <v>326</v>
      </c>
      <c r="G15" s="47"/>
      <c r="H15" s="45"/>
      <c r="I15" s="47"/>
      <c r="J15" s="44"/>
      <c r="K15" s="44"/>
      <c r="L15" s="44"/>
    </row>
    <row r="16" spans="1:12" s="51" customFormat="1" ht="57.75" customHeight="1" x14ac:dyDescent="0.3">
      <c r="A16" s="48"/>
      <c r="B16" s="13"/>
      <c r="C16" s="13"/>
      <c r="D16" s="13"/>
      <c r="E16" s="13"/>
      <c r="F16" s="59" t="s">
        <v>292</v>
      </c>
      <c r="G16" s="49">
        <f>G17</f>
        <v>15000</v>
      </c>
      <c r="H16" s="49">
        <f>H17</f>
        <v>15000</v>
      </c>
      <c r="I16" s="49">
        <f>I17</f>
        <v>0</v>
      </c>
      <c r="J16" s="50"/>
      <c r="K16" s="50"/>
      <c r="L16" s="50"/>
    </row>
    <row r="17" spans="1:12" ht="44.4" customHeight="1" x14ac:dyDescent="0.35">
      <c r="B17" s="9" t="s">
        <v>33</v>
      </c>
      <c r="C17" s="9" t="s">
        <v>34</v>
      </c>
      <c r="D17" s="9" t="s">
        <v>35</v>
      </c>
      <c r="E17" s="96" t="s">
        <v>36</v>
      </c>
      <c r="F17" s="96" t="s">
        <v>37</v>
      </c>
      <c r="G17" s="97">
        <v>15000</v>
      </c>
      <c r="H17" s="97">
        <v>15000</v>
      </c>
      <c r="I17" s="98">
        <v>0</v>
      </c>
      <c r="J17" s="52"/>
      <c r="K17" s="52"/>
      <c r="L17" s="52"/>
    </row>
    <row r="18" spans="1:12" s="51" customFormat="1" ht="26.25" customHeight="1" x14ac:dyDescent="0.3">
      <c r="A18" s="48"/>
      <c r="B18" s="102"/>
      <c r="C18" s="102"/>
      <c r="D18" s="102"/>
      <c r="E18" s="102"/>
      <c r="F18" s="59" t="s">
        <v>297</v>
      </c>
      <c r="G18" s="53">
        <f>G19+G22+G20+G21</f>
        <v>405325</v>
      </c>
      <c r="H18" s="53">
        <f>H19+H22+H20</f>
        <v>201625</v>
      </c>
      <c r="I18" s="53">
        <f>I19+I22+I20</f>
        <v>122191.6</v>
      </c>
      <c r="J18" s="50"/>
      <c r="K18" s="50"/>
      <c r="L18" s="50">
        <f>L19+L20+L22</f>
        <v>0</v>
      </c>
    </row>
    <row r="19" spans="1:12" ht="42" customHeight="1" x14ac:dyDescent="0.35">
      <c r="B19" s="9" t="s">
        <v>33</v>
      </c>
      <c r="C19" s="9" t="s">
        <v>34</v>
      </c>
      <c r="D19" s="9" t="s">
        <v>35</v>
      </c>
      <c r="E19" s="96" t="s">
        <v>36</v>
      </c>
      <c r="F19" s="96" t="s">
        <v>804</v>
      </c>
      <c r="G19" s="99">
        <v>103200</v>
      </c>
      <c r="H19" s="99">
        <v>55500</v>
      </c>
      <c r="I19" s="99">
        <v>30332</v>
      </c>
      <c r="J19" s="52"/>
      <c r="K19" s="52"/>
      <c r="L19" s="52"/>
    </row>
    <row r="20" spans="1:12" ht="28.2" customHeight="1" x14ac:dyDescent="0.35">
      <c r="B20" s="9"/>
      <c r="C20" s="9"/>
      <c r="D20" s="9"/>
      <c r="E20" s="96"/>
      <c r="F20" s="96" t="s">
        <v>560</v>
      </c>
      <c r="G20" s="99">
        <v>99500</v>
      </c>
      <c r="H20" s="99">
        <v>93500</v>
      </c>
      <c r="I20" s="99">
        <v>39235.599999999999</v>
      </c>
      <c r="J20" s="52"/>
      <c r="K20" s="52"/>
      <c r="L20" s="52"/>
    </row>
    <row r="21" spans="1:12" ht="33" customHeight="1" x14ac:dyDescent="0.35">
      <c r="B21" s="9"/>
      <c r="C21" s="9"/>
      <c r="D21" s="9"/>
      <c r="E21" s="96"/>
      <c r="F21" s="96" t="s">
        <v>645</v>
      </c>
      <c r="G21" s="99">
        <v>150000</v>
      </c>
      <c r="H21" s="99">
        <v>0</v>
      </c>
      <c r="I21" s="99">
        <v>0</v>
      </c>
      <c r="J21" s="52"/>
      <c r="K21" s="52"/>
      <c r="L21" s="52"/>
    </row>
    <row r="22" spans="1:12" ht="37.799999999999997" customHeight="1" x14ac:dyDescent="0.35">
      <c r="B22" s="9" t="s">
        <v>39</v>
      </c>
      <c r="C22" s="9" t="s">
        <v>40</v>
      </c>
      <c r="D22" s="9" t="s">
        <v>2</v>
      </c>
      <c r="E22" s="96" t="s">
        <v>41</v>
      </c>
      <c r="F22" s="96" t="s">
        <v>805</v>
      </c>
      <c r="G22" s="99">
        <v>52625</v>
      </c>
      <c r="H22" s="99">
        <v>52625</v>
      </c>
      <c r="I22" s="99">
        <v>52624</v>
      </c>
      <c r="J22" s="52"/>
      <c r="K22" s="52"/>
      <c r="L22" s="52"/>
    </row>
    <row r="23" spans="1:12" ht="75.75" hidden="1" customHeight="1" x14ac:dyDescent="0.35">
      <c r="B23" s="22" t="s">
        <v>39</v>
      </c>
      <c r="C23" s="22" t="s">
        <v>40</v>
      </c>
      <c r="D23" s="22" t="s">
        <v>2</v>
      </c>
      <c r="E23" s="103" t="s">
        <v>41</v>
      </c>
      <c r="F23" s="55" t="s">
        <v>775</v>
      </c>
      <c r="G23" s="53"/>
      <c r="H23" s="53"/>
      <c r="I23" s="53"/>
      <c r="J23" s="50"/>
      <c r="K23" s="50"/>
      <c r="L23" s="50"/>
    </row>
    <row r="24" spans="1:12" ht="92.4" customHeight="1" x14ac:dyDescent="0.35">
      <c r="B24" s="22" t="s">
        <v>725</v>
      </c>
      <c r="C24" s="22" t="s">
        <v>6</v>
      </c>
      <c r="D24" s="22" t="s">
        <v>7</v>
      </c>
      <c r="E24" s="103" t="s">
        <v>8</v>
      </c>
      <c r="F24" s="55" t="s">
        <v>806</v>
      </c>
      <c r="G24" s="53"/>
      <c r="H24" s="53"/>
      <c r="I24" s="53"/>
      <c r="J24" s="53">
        <v>25000</v>
      </c>
      <c r="K24" s="53">
        <v>0</v>
      </c>
      <c r="L24" s="53">
        <v>0</v>
      </c>
    </row>
    <row r="25" spans="1:12" ht="48.6" customHeight="1" x14ac:dyDescent="0.35">
      <c r="B25" s="28"/>
      <c r="C25" s="28"/>
      <c r="D25" s="28"/>
      <c r="E25" s="29" t="s">
        <v>807</v>
      </c>
      <c r="F25" s="55" t="s">
        <v>563</v>
      </c>
      <c r="G25" s="53">
        <f t="shared" ref="G25:L25" si="1">G26+G28+G27</f>
        <v>525350</v>
      </c>
      <c r="H25" s="53">
        <f t="shared" si="1"/>
        <v>525350</v>
      </c>
      <c r="I25" s="53">
        <f t="shared" si="1"/>
        <v>0</v>
      </c>
      <c r="J25" s="53">
        <f t="shared" si="1"/>
        <v>8961.7000000000007</v>
      </c>
      <c r="K25" s="53">
        <f t="shared" si="1"/>
        <v>8961.7000000000007</v>
      </c>
      <c r="L25" s="53">
        <f t="shared" si="1"/>
        <v>0</v>
      </c>
    </row>
    <row r="26" spans="1:12" ht="36.6" customHeight="1" x14ac:dyDescent="0.35">
      <c r="B26" s="36" t="s">
        <v>564</v>
      </c>
      <c r="C26" s="36" t="s">
        <v>184</v>
      </c>
      <c r="D26" s="36" t="s">
        <v>565</v>
      </c>
      <c r="E26" s="34" t="s">
        <v>566</v>
      </c>
      <c r="F26" s="100"/>
      <c r="G26" s="99">
        <v>500000</v>
      </c>
      <c r="H26" s="99">
        <v>500000</v>
      </c>
      <c r="I26" s="99">
        <v>0</v>
      </c>
      <c r="J26" s="50"/>
      <c r="K26" s="50"/>
      <c r="L26" s="50"/>
    </row>
    <row r="27" spans="1:12" ht="82.2" customHeight="1" x14ac:dyDescent="0.35">
      <c r="B27" s="36" t="s">
        <v>577</v>
      </c>
      <c r="C27" s="36" t="s">
        <v>1</v>
      </c>
      <c r="D27" s="36" t="s">
        <v>2</v>
      </c>
      <c r="E27" s="34" t="s">
        <v>3</v>
      </c>
      <c r="F27" s="101" t="s">
        <v>578</v>
      </c>
      <c r="G27" s="99">
        <f>25350</f>
        <v>25350</v>
      </c>
      <c r="H27" s="99">
        <v>25350</v>
      </c>
      <c r="I27" s="53"/>
      <c r="J27" s="50"/>
      <c r="K27" s="50"/>
      <c r="L27" s="50"/>
    </row>
    <row r="28" spans="1:12" ht="69" customHeight="1" x14ac:dyDescent="0.35">
      <c r="B28" s="36" t="s">
        <v>567</v>
      </c>
      <c r="C28" s="36" t="s">
        <v>546</v>
      </c>
      <c r="D28" s="36" t="s">
        <v>2</v>
      </c>
      <c r="E28" s="34" t="s">
        <v>547</v>
      </c>
      <c r="F28" s="101" t="s">
        <v>646</v>
      </c>
      <c r="G28" s="99">
        <v>0</v>
      </c>
      <c r="H28" s="99">
        <v>0</v>
      </c>
      <c r="I28" s="99">
        <v>0</v>
      </c>
      <c r="J28" s="99">
        <v>8961.7000000000007</v>
      </c>
      <c r="K28" s="99">
        <v>8961.7000000000007</v>
      </c>
      <c r="L28" s="107">
        <v>0</v>
      </c>
    </row>
    <row r="29" spans="1:12" ht="76.2" customHeight="1" x14ac:dyDescent="0.35">
      <c r="B29" s="32"/>
      <c r="C29" s="32"/>
      <c r="D29" s="32"/>
      <c r="E29" s="31"/>
      <c r="F29" s="55" t="s">
        <v>776</v>
      </c>
      <c r="G29" s="53">
        <f t="shared" ref="G29:L29" si="2">G30</f>
        <v>0</v>
      </c>
      <c r="H29" s="53">
        <f t="shared" si="2"/>
        <v>0</v>
      </c>
      <c r="I29" s="53">
        <f t="shared" si="2"/>
        <v>0</v>
      </c>
      <c r="J29" s="53">
        <f t="shared" si="2"/>
        <v>545000</v>
      </c>
      <c r="K29" s="53">
        <f t="shared" si="2"/>
        <v>0</v>
      </c>
      <c r="L29" s="53">
        <f t="shared" si="2"/>
        <v>0</v>
      </c>
    </row>
    <row r="30" spans="1:12" ht="164.4" customHeight="1" x14ac:dyDescent="0.35">
      <c r="B30" s="36" t="s">
        <v>593</v>
      </c>
      <c r="C30" s="36" t="s">
        <v>594</v>
      </c>
      <c r="D30" s="36" t="s">
        <v>14</v>
      </c>
      <c r="E30" s="34" t="s">
        <v>595</v>
      </c>
      <c r="F30" s="104" t="s">
        <v>808</v>
      </c>
      <c r="G30" s="53">
        <v>0</v>
      </c>
      <c r="H30" s="53">
        <v>0</v>
      </c>
      <c r="I30" s="53">
        <v>0</v>
      </c>
      <c r="J30" s="53">
        <f>451000+49000+35000+10000</f>
        <v>545000</v>
      </c>
      <c r="K30" s="53">
        <v>0</v>
      </c>
      <c r="L30" s="50">
        <v>0</v>
      </c>
    </row>
    <row r="31" spans="1:12" ht="45.75" hidden="1" customHeight="1" x14ac:dyDescent="0.35">
      <c r="B31" s="32"/>
      <c r="C31" s="32"/>
      <c r="D31" s="32"/>
      <c r="E31" s="31"/>
      <c r="F31" s="55"/>
      <c r="G31" s="53"/>
      <c r="H31" s="53"/>
      <c r="I31" s="53"/>
      <c r="J31" s="53"/>
      <c r="K31" s="53"/>
      <c r="L31" s="50"/>
    </row>
    <row r="32" spans="1:12" ht="10.5" hidden="1" customHeight="1" x14ac:dyDescent="0.35">
      <c r="B32" s="32"/>
      <c r="C32" s="32"/>
      <c r="D32" s="32"/>
      <c r="E32" s="31"/>
      <c r="F32" s="55"/>
      <c r="G32" s="53"/>
      <c r="H32" s="53"/>
      <c r="I32" s="53"/>
      <c r="J32" s="53"/>
      <c r="K32" s="53"/>
      <c r="L32" s="50"/>
    </row>
    <row r="33" spans="1:12" ht="53.4" customHeight="1" x14ac:dyDescent="0.35">
      <c r="B33" s="10"/>
      <c r="C33" s="10"/>
      <c r="D33" s="10"/>
      <c r="E33" s="12"/>
      <c r="F33" s="59" t="s">
        <v>500</v>
      </c>
      <c r="G33" s="49">
        <f>G34</f>
        <v>32900</v>
      </c>
      <c r="H33" s="49">
        <f>H34</f>
        <v>21900</v>
      </c>
      <c r="I33" s="49">
        <f>I34</f>
        <v>8852.56</v>
      </c>
      <c r="J33" s="52"/>
      <c r="K33" s="52"/>
      <c r="L33" s="52"/>
    </row>
    <row r="34" spans="1:12" s="84" customFormat="1" ht="44.4" customHeight="1" x14ac:dyDescent="0.3">
      <c r="A34" s="82"/>
      <c r="B34" s="9" t="s">
        <v>259</v>
      </c>
      <c r="C34" s="9" t="s">
        <v>260</v>
      </c>
      <c r="D34" s="9" t="s">
        <v>261</v>
      </c>
      <c r="E34" s="96" t="s">
        <v>262</v>
      </c>
      <c r="F34" s="96" t="s">
        <v>263</v>
      </c>
      <c r="G34" s="97">
        <v>32900</v>
      </c>
      <c r="H34" s="97">
        <v>21900</v>
      </c>
      <c r="I34" s="99">
        <v>8852.56</v>
      </c>
      <c r="J34" s="107"/>
      <c r="K34" s="107"/>
      <c r="L34" s="107"/>
    </row>
    <row r="35" spans="1:12" s="51" customFormat="1" ht="99" customHeight="1" x14ac:dyDescent="0.3">
      <c r="A35" s="48"/>
      <c r="B35" s="3" t="s">
        <v>42</v>
      </c>
      <c r="C35" s="26" t="s">
        <v>43</v>
      </c>
      <c r="D35" s="26" t="s">
        <v>44</v>
      </c>
      <c r="E35" s="164" t="s">
        <v>45</v>
      </c>
      <c r="F35" s="59" t="s">
        <v>809</v>
      </c>
      <c r="G35" s="53">
        <v>85400</v>
      </c>
      <c r="H35" s="53">
        <v>85400</v>
      </c>
      <c r="I35" s="53">
        <v>51934.13</v>
      </c>
      <c r="J35" s="50"/>
      <c r="K35" s="50"/>
      <c r="L35" s="50">
        <f>L36+L37</f>
        <v>0</v>
      </c>
    </row>
    <row r="36" spans="1:12" ht="60.6" hidden="1" customHeight="1" x14ac:dyDescent="0.35">
      <c r="B36" s="6"/>
      <c r="C36" s="17"/>
      <c r="D36" s="17"/>
      <c r="E36" s="165"/>
      <c r="F36" s="166"/>
      <c r="G36" s="54"/>
      <c r="H36" s="54"/>
      <c r="I36" s="54"/>
      <c r="J36" s="52"/>
      <c r="K36" s="52"/>
      <c r="L36" s="52"/>
    </row>
    <row r="37" spans="1:12" ht="78.75" hidden="1" customHeight="1" x14ac:dyDescent="0.35">
      <c r="B37" s="10"/>
      <c r="C37" s="10"/>
      <c r="D37" s="10"/>
      <c r="E37" s="10"/>
      <c r="F37" s="166"/>
      <c r="G37" s="54"/>
      <c r="H37" s="54"/>
      <c r="I37" s="54"/>
      <c r="J37" s="52"/>
      <c r="K37" s="52"/>
      <c r="L37" s="52"/>
    </row>
    <row r="38" spans="1:12" ht="57.75" customHeight="1" x14ac:dyDescent="0.35">
      <c r="B38" s="10"/>
      <c r="C38" s="10"/>
      <c r="D38" s="10"/>
      <c r="E38" s="10"/>
      <c r="F38" s="167" t="s">
        <v>489</v>
      </c>
      <c r="G38" s="53">
        <f>G39</f>
        <v>46520</v>
      </c>
      <c r="H38" s="53">
        <v>43300</v>
      </c>
      <c r="I38" s="53">
        <f>I39</f>
        <v>43010</v>
      </c>
      <c r="J38" s="53">
        <f>J39</f>
        <v>0</v>
      </c>
      <c r="K38" s="53">
        <f>K39</f>
        <v>0</v>
      </c>
      <c r="L38" s="53">
        <f>L39</f>
        <v>0</v>
      </c>
    </row>
    <row r="39" spans="1:12" s="84" customFormat="1" ht="36" customHeight="1" x14ac:dyDescent="0.3">
      <c r="A39" s="82"/>
      <c r="B39" s="9" t="s">
        <v>42</v>
      </c>
      <c r="C39" s="9" t="s">
        <v>43</v>
      </c>
      <c r="D39" s="9" t="s">
        <v>44</v>
      </c>
      <c r="E39" s="96" t="s">
        <v>45</v>
      </c>
      <c r="F39" s="168" t="s">
        <v>294</v>
      </c>
      <c r="G39" s="99">
        <v>46520</v>
      </c>
      <c r="H39" s="99">
        <v>43320</v>
      </c>
      <c r="I39" s="99">
        <v>43010</v>
      </c>
      <c r="J39" s="107"/>
      <c r="K39" s="107"/>
      <c r="L39" s="107"/>
    </row>
    <row r="40" spans="1:12" ht="54" customHeight="1" x14ac:dyDescent="0.35">
      <c r="B40" s="9" t="s">
        <v>569</v>
      </c>
      <c r="C40" s="36" t="s">
        <v>22</v>
      </c>
      <c r="D40" s="36" t="s">
        <v>23</v>
      </c>
      <c r="E40" s="34" t="s">
        <v>24</v>
      </c>
      <c r="F40" s="167" t="s">
        <v>568</v>
      </c>
      <c r="G40" s="53"/>
      <c r="H40" s="53"/>
      <c r="I40" s="53"/>
      <c r="J40" s="53">
        <f>J41+J47+J48</f>
        <v>306330.98</v>
      </c>
      <c r="K40" s="53">
        <f>K41+K47+K48</f>
        <v>236330.97999999998</v>
      </c>
      <c r="L40" s="53">
        <f>L41+L47+L48</f>
        <v>0</v>
      </c>
    </row>
    <row r="41" spans="1:12" ht="77.400000000000006" customHeight="1" x14ac:dyDescent="0.35">
      <c r="B41" s="23"/>
      <c r="C41" s="17"/>
      <c r="D41" s="17"/>
      <c r="E41" s="7"/>
      <c r="F41" s="108" t="s">
        <v>764</v>
      </c>
      <c r="G41" s="159"/>
      <c r="H41" s="109"/>
      <c r="I41" s="159"/>
      <c r="J41" s="109">
        <f>30000</f>
        <v>30000</v>
      </c>
      <c r="K41" s="109">
        <v>0</v>
      </c>
      <c r="L41" s="109">
        <v>0</v>
      </c>
    </row>
    <row r="42" spans="1:12" ht="26.25" hidden="1" customHeight="1" x14ac:dyDescent="0.35">
      <c r="B42" s="23"/>
      <c r="C42" s="17"/>
      <c r="D42" s="17"/>
      <c r="E42" s="7"/>
      <c r="F42" s="108" t="s">
        <v>256</v>
      </c>
      <c r="G42" s="159"/>
      <c r="H42" s="109"/>
      <c r="I42" s="159"/>
      <c r="J42" s="110"/>
      <c r="K42" s="110"/>
      <c r="L42" s="110"/>
    </row>
    <row r="43" spans="1:12" ht="26.25" hidden="1" customHeight="1" x14ac:dyDescent="0.35">
      <c r="B43" s="23"/>
      <c r="C43" s="17"/>
      <c r="D43" s="17"/>
      <c r="E43" s="7"/>
      <c r="F43" s="108" t="s">
        <v>217</v>
      </c>
      <c r="G43" s="159"/>
      <c r="H43" s="109"/>
      <c r="I43" s="159"/>
      <c r="J43" s="110"/>
      <c r="K43" s="110"/>
      <c r="L43" s="110"/>
    </row>
    <row r="44" spans="1:12" ht="52.5" hidden="1" customHeight="1" x14ac:dyDescent="0.35">
      <c r="B44" s="23"/>
      <c r="C44" s="17"/>
      <c r="D44" s="17"/>
      <c r="E44" s="7"/>
      <c r="F44" s="108" t="s">
        <v>216</v>
      </c>
      <c r="G44" s="159"/>
      <c r="H44" s="109"/>
      <c r="I44" s="159"/>
      <c r="J44" s="110"/>
      <c r="K44" s="110"/>
      <c r="L44" s="110"/>
    </row>
    <row r="45" spans="1:12" ht="78.75" hidden="1" customHeight="1" x14ac:dyDescent="0.35">
      <c r="B45" s="23"/>
      <c r="C45" s="17"/>
      <c r="D45" s="17"/>
      <c r="E45" s="7"/>
      <c r="F45" s="108" t="s">
        <v>257</v>
      </c>
      <c r="G45" s="159"/>
      <c r="H45" s="109"/>
      <c r="I45" s="159"/>
      <c r="J45" s="110"/>
      <c r="K45" s="110"/>
      <c r="L45" s="110"/>
    </row>
    <row r="46" spans="1:12" ht="26.25" hidden="1" customHeight="1" x14ac:dyDescent="0.35">
      <c r="B46" s="23"/>
      <c r="C46" s="17"/>
      <c r="D46" s="17"/>
      <c r="E46" s="7"/>
      <c r="F46" s="108" t="s">
        <v>306</v>
      </c>
      <c r="G46" s="159"/>
      <c r="H46" s="109"/>
      <c r="I46" s="159"/>
      <c r="J46" s="110"/>
      <c r="K46" s="110"/>
      <c r="L46" s="110"/>
    </row>
    <row r="47" spans="1:12" ht="31.8" customHeight="1" x14ac:dyDescent="0.35">
      <c r="B47" s="23"/>
      <c r="C47" s="17"/>
      <c r="D47" s="17"/>
      <c r="E47" s="7"/>
      <c r="F47" s="108" t="s">
        <v>346</v>
      </c>
      <c r="G47" s="159"/>
      <c r="H47" s="109"/>
      <c r="I47" s="159"/>
      <c r="J47" s="110">
        <f>24000+86330.98</f>
        <v>110330.98</v>
      </c>
      <c r="K47" s="110">
        <v>86330.98</v>
      </c>
      <c r="L47" s="110">
        <v>0</v>
      </c>
    </row>
    <row r="48" spans="1:12" ht="40.799999999999997" customHeight="1" x14ac:dyDescent="0.35">
      <c r="B48" s="23"/>
      <c r="C48" s="17"/>
      <c r="D48" s="17"/>
      <c r="E48" s="7"/>
      <c r="F48" s="108" t="s">
        <v>307</v>
      </c>
      <c r="G48" s="159"/>
      <c r="H48" s="109"/>
      <c r="I48" s="159"/>
      <c r="J48" s="110">
        <v>166000</v>
      </c>
      <c r="K48" s="110">
        <v>150000</v>
      </c>
      <c r="L48" s="110">
        <v>0</v>
      </c>
    </row>
    <row r="49" spans="1:12" s="51" customFormat="1" ht="30" customHeight="1" x14ac:dyDescent="0.3">
      <c r="A49" s="48"/>
      <c r="B49" s="13"/>
      <c r="C49" s="13"/>
      <c r="D49" s="13"/>
      <c r="E49" s="13" t="s">
        <v>4</v>
      </c>
      <c r="F49" s="59"/>
      <c r="G49" s="53">
        <f t="shared" ref="G49:L49" si="3">G35+G18+G16+G33+G23+G38+G14+G25+G40+G29+G24</f>
        <v>1110495</v>
      </c>
      <c r="H49" s="53">
        <f t="shared" si="3"/>
        <v>892575</v>
      </c>
      <c r="I49" s="53">
        <f t="shared" si="3"/>
        <v>225988.29</v>
      </c>
      <c r="J49" s="53">
        <f t="shared" si="3"/>
        <v>885292.67999999993</v>
      </c>
      <c r="K49" s="53">
        <f t="shared" si="3"/>
        <v>245292.68</v>
      </c>
      <c r="L49" s="53">
        <f t="shared" si="3"/>
        <v>0</v>
      </c>
    </row>
    <row r="50" spans="1:12" ht="42" customHeight="1" x14ac:dyDescent="0.35">
      <c r="B50" s="33" t="s">
        <v>46</v>
      </c>
      <c r="C50" s="169"/>
      <c r="D50" s="169"/>
      <c r="E50" s="38" t="s">
        <v>47</v>
      </c>
      <c r="F50" s="12"/>
      <c r="G50" s="52"/>
      <c r="H50" s="45"/>
      <c r="I50" s="52"/>
      <c r="J50" s="52"/>
      <c r="K50" s="52"/>
      <c r="L50" s="52"/>
    </row>
    <row r="51" spans="1:12" ht="59.25" hidden="1" customHeight="1" x14ac:dyDescent="0.35">
      <c r="B51" s="33" t="s">
        <v>48</v>
      </c>
      <c r="C51" s="169"/>
      <c r="D51" s="169"/>
      <c r="E51" s="7" t="s">
        <v>47</v>
      </c>
      <c r="F51" s="12"/>
      <c r="G51" s="52"/>
      <c r="H51" s="45"/>
      <c r="I51" s="52"/>
      <c r="J51" s="52"/>
      <c r="K51" s="52"/>
      <c r="L51" s="52"/>
    </row>
    <row r="52" spans="1:12" ht="5.4" hidden="1" customHeight="1" x14ac:dyDescent="0.35">
      <c r="B52" s="6" t="s">
        <v>358</v>
      </c>
      <c r="C52" s="17"/>
      <c r="D52" s="169" t="s">
        <v>335</v>
      </c>
      <c r="E52" s="7"/>
      <c r="F52" s="59" t="s">
        <v>357</v>
      </c>
      <c r="G52" s="53"/>
      <c r="H52" s="53"/>
      <c r="I52" s="53"/>
      <c r="J52" s="52"/>
      <c r="K52" s="52"/>
      <c r="L52" s="52"/>
    </row>
    <row r="53" spans="1:12" s="51" customFormat="1" ht="68.25" customHeight="1" x14ac:dyDescent="0.3">
      <c r="A53" s="48"/>
      <c r="B53" s="22" t="s">
        <v>494</v>
      </c>
      <c r="C53" s="22" t="s">
        <v>495</v>
      </c>
      <c r="D53" s="22" t="s">
        <v>194</v>
      </c>
      <c r="E53" s="103" t="s">
        <v>195</v>
      </c>
      <c r="F53" s="59" t="s">
        <v>496</v>
      </c>
      <c r="G53" s="49">
        <f>G54+G56+G57+G58</f>
        <v>320900</v>
      </c>
      <c r="H53" s="49">
        <f>H54+H56+H57+H58</f>
        <v>260600</v>
      </c>
      <c r="I53" s="53">
        <f>I54+I56+I57+I58</f>
        <v>102305.92</v>
      </c>
      <c r="J53" s="50"/>
      <c r="K53" s="50"/>
      <c r="L53" s="50">
        <f>L56</f>
        <v>0</v>
      </c>
    </row>
    <row r="54" spans="1:12" s="51" customFormat="1" ht="30.6" customHeight="1" x14ac:dyDescent="0.3">
      <c r="A54" s="48"/>
      <c r="B54" s="28"/>
      <c r="C54" s="28"/>
      <c r="D54" s="28"/>
      <c r="E54" s="29"/>
      <c r="F54" s="96" t="s">
        <v>501</v>
      </c>
      <c r="G54" s="97">
        <v>25000</v>
      </c>
      <c r="H54" s="97">
        <v>25000</v>
      </c>
      <c r="I54" s="111">
        <v>0</v>
      </c>
      <c r="J54" s="50"/>
      <c r="K54" s="50"/>
      <c r="L54" s="50"/>
    </row>
    <row r="55" spans="1:12" s="51" customFormat="1" ht="35.25" hidden="1" customHeight="1" x14ac:dyDescent="0.35">
      <c r="A55" s="48"/>
      <c r="B55" s="6"/>
      <c r="C55" s="6"/>
      <c r="D55" s="6"/>
      <c r="E55" s="16"/>
      <c r="F55" s="96"/>
      <c r="G55" s="97"/>
      <c r="H55" s="97"/>
      <c r="I55" s="97"/>
      <c r="J55" s="50"/>
      <c r="K55" s="50"/>
      <c r="L55" s="50"/>
    </row>
    <row r="56" spans="1:12" ht="41.4" customHeight="1" x14ac:dyDescent="0.35">
      <c r="B56" s="10"/>
      <c r="C56" s="10"/>
      <c r="D56" s="10"/>
      <c r="E56" s="10"/>
      <c r="F56" s="96" t="s">
        <v>420</v>
      </c>
      <c r="G56" s="99">
        <v>171764</v>
      </c>
      <c r="H56" s="97">
        <v>126464</v>
      </c>
      <c r="I56" s="99">
        <v>78370</v>
      </c>
      <c r="J56" s="52"/>
      <c r="K56" s="52"/>
      <c r="L56" s="52"/>
    </row>
    <row r="57" spans="1:12" ht="27.6" customHeight="1" x14ac:dyDescent="0.35">
      <c r="B57" s="10"/>
      <c r="C57" s="10"/>
      <c r="D57" s="10"/>
      <c r="E57" s="10"/>
      <c r="F57" s="96" t="s">
        <v>204</v>
      </c>
      <c r="G57" s="97">
        <v>47136</v>
      </c>
      <c r="H57" s="97">
        <v>47136</v>
      </c>
      <c r="I57" s="97">
        <v>22735.919999999998</v>
      </c>
      <c r="J57" s="52"/>
      <c r="K57" s="52"/>
      <c r="L57" s="52"/>
    </row>
    <row r="58" spans="1:12" ht="46.8" customHeight="1" x14ac:dyDescent="0.35">
      <c r="B58" s="10"/>
      <c r="C58" s="10"/>
      <c r="D58" s="10"/>
      <c r="E58" s="10"/>
      <c r="F58" s="96" t="s">
        <v>205</v>
      </c>
      <c r="G58" s="99">
        <v>77000</v>
      </c>
      <c r="H58" s="97">
        <v>62000</v>
      </c>
      <c r="I58" s="99">
        <v>1200</v>
      </c>
      <c r="J58" s="52"/>
      <c r="K58" s="52"/>
      <c r="L58" s="52"/>
    </row>
    <row r="59" spans="1:12" ht="55.5" customHeight="1" x14ac:dyDescent="0.35">
      <c r="B59" s="10"/>
      <c r="C59" s="10"/>
      <c r="D59" s="10"/>
      <c r="E59" s="10"/>
      <c r="F59" s="59" t="s">
        <v>198</v>
      </c>
      <c r="G59" s="53">
        <f>G61+G62+G60</f>
        <v>259870</v>
      </c>
      <c r="H59" s="53">
        <f>H61+H62+H60</f>
        <v>192290</v>
      </c>
      <c r="I59" s="53">
        <f>I61+I62+I60</f>
        <v>182610</v>
      </c>
      <c r="J59" s="53">
        <f>J61+J62</f>
        <v>86800</v>
      </c>
      <c r="K59" s="53">
        <f>K61+K62</f>
        <v>45800</v>
      </c>
      <c r="L59" s="53">
        <f>L61+L62</f>
        <v>45800</v>
      </c>
    </row>
    <row r="60" spans="1:12" s="84" customFormat="1" ht="42" customHeight="1" x14ac:dyDescent="0.3">
      <c r="A60" s="82"/>
      <c r="B60" s="9" t="s">
        <v>494</v>
      </c>
      <c r="C60" s="9" t="s">
        <v>495</v>
      </c>
      <c r="D60" s="9" t="s">
        <v>194</v>
      </c>
      <c r="E60" s="96" t="s">
        <v>195</v>
      </c>
      <c r="F60" s="96" t="s">
        <v>628</v>
      </c>
      <c r="G60" s="99">
        <v>3000</v>
      </c>
      <c r="H60" s="99">
        <v>3000</v>
      </c>
      <c r="I60" s="99">
        <v>3000</v>
      </c>
      <c r="J60" s="105"/>
      <c r="K60" s="105"/>
      <c r="L60" s="105"/>
    </row>
    <row r="61" spans="1:12" s="84" customFormat="1" ht="45" customHeight="1" x14ac:dyDescent="0.3">
      <c r="A61" s="82"/>
      <c r="B61" s="112" t="s">
        <v>226</v>
      </c>
      <c r="C61" s="112" t="s">
        <v>115</v>
      </c>
      <c r="D61" s="112" t="s">
        <v>213</v>
      </c>
      <c r="E61" s="21" t="s">
        <v>227</v>
      </c>
      <c r="F61" s="96" t="s">
        <v>739</v>
      </c>
      <c r="G61" s="99">
        <v>70539</v>
      </c>
      <c r="H61" s="99">
        <v>50539</v>
      </c>
      <c r="I61" s="99">
        <v>50539</v>
      </c>
      <c r="J61" s="99"/>
      <c r="K61" s="99"/>
      <c r="L61" s="99"/>
    </row>
    <row r="62" spans="1:12" s="84" customFormat="1" ht="45.6" customHeight="1" x14ac:dyDescent="0.3">
      <c r="A62" s="82"/>
      <c r="B62" s="112" t="s">
        <v>584</v>
      </c>
      <c r="C62" s="112" t="s">
        <v>585</v>
      </c>
      <c r="D62" s="112" t="s">
        <v>214</v>
      </c>
      <c r="E62" s="21" t="s">
        <v>586</v>
      </c>
      <c r="F62" s="113" t="s">
        <v>740</v>
      </c>
      <c r="G62" s="99">
        <v>186331</v>
      </c>
      <c r="H62" s="99">
        <v>138751</v>
      </c>
      <c r="I62" s="99">
        <v>129071</v>
      </c>
      <c r="J62" s="99">
        <v>86800</v>
      </c>
      <c r="K62" s="99">
        <v>45800</v>
      </c>
      <c r="L62" s="99">
        <v>45800</v>
      </c>
    </row>
    <row r="63" spans="1:12" s="84" customFormat="1" ht="129.75" hidden="1" customHeight="1" x14ac:dyDescent="0.3">
      <c r="A63" s="82"/>
      <c r="B63" s="112" t="s">
        <v>229</v>
      </c>
      <c r="C63" s="112" t="s">
        <v>119</v>
      </c>
      <c r="D63" s="112" t="s">
        <v>230</v>
      </c>
      <c r="E63" s="21" t="s">
        <v>231</v>
      </c>
      <c r="F63" s="96"/>
      <c r="G63" s="97"/>
      <c r="H63" s="97"/>
      <c r="I63" s="97"/>
      <c r="J63" s="107"/>
      <c r="K63" s="107"/>
      <c r="L63" s="107"/>
    </row>
    <row r="64" spans="1:12" s="84" customFormat="1" ht="6" hidden="1" customHeight="1" x14ac:dyDescent="0.3">
      <c r="A64" s="82"/>
      <c r="B64" s="9"/>
      <c r="C64" s="9"/>
      <c r="D64" s="9"/>
      <c r="E64" s="9"/>
      <c r="F64" s="96"/>
      <c r="G64" s="97"/>
      <c r="H64" s="97"/>
      <c r="I64" s="97"/>
      <c r="J64" s="107"/>
      <c r="K64" s="107"/>
      <c r="L64" s="107"/>
    </row>
    <row r="65" spans="1:12" s="84" customFormat="1" ht="67.5" hidden="1" customHeight="1" x14ac:dyDescent="0.3">
      <c r="A65" s="82"/>
      <c r="B65" s="9"/>
      <c r="C65" s="9"/>
      <c r="D65" s="9"/>
      <c r="E65" s="9"/>
      <c r="F65" s="118" t="s">
        <v>339</v>
      </c>
      <c r="G65" s="105">
        <f>G66+G67+G68+G70+G69+G71</f>
        <v>0</v>
      </c>
      <c r="H65" s="105">
        <f>H66+H67+H68+H70+H69+H71</f>
        <v>0</v>
      </c>
      <c r="I65" s="105">
        <f>I66+I67+I68+I70+I69+I71</f>
        <v>0</v>
      </c>
      <c r="J65" s="111">
        <f>J66+J67+J68+J70</f>
        <v>0</v>
      </c>
      <c r="K65" s="111">
        <f>K66+K67+K68+K70</f>
        <v>0</v>
      </c>
      <c r="L65" s="111">
        <f>L66+L67+L68+L70</f>
        <v>0</v>
      </c>
    </row>
    <row r="66" spans="1:12" s="84" customFormat="1" ht="45.75" hidden="1" customHeight="1" x14ac:dyDescent="0.3">
      <c r="A66" s="82"/>
      <c r="B66" s="9" t="s">
        <v>226</v>
      </c>
      <c r="C66" s="112" t="s">
        <v>115</v>
      </c>
      <c r="D66" s="112" t="s">
        <v>213</v>
      </c>
      <c r="E66" s="21" t="s">
        <v>227</v>
      </c>
      <c r="F66" s="96" t="s">
        <v>331</v>
      </c>
      <c r="G66" s="99"/>
      <c r="H66" s="99"/>
      <c r="I66" s="99"/>
      <c r="J66" s="107"/>
      <c r="K66" s="107"/>
      <c r="L66" s="107"/>
    </row>
    <row r="67" spans="1:12" s="84" customFormat="1" ht="66.75" hidden="1" customHeight="1" x14ac:dyDescent="0.3">
      <c r="A67" s="82"/>
      <c r="B67" s="112" t="s">
        <v>228</v>
      </c>
      <c r="C67" s="112" t="s">
        <v>224</v>
      </c>
      <c r="D67" s="112" t="s">
        <v>214</v>
      </c>
      <c r="E67" s="21" t="s">
        <v>186</v>
      </c>
      <c r="F67" s="96" t="s">
        <v>359</v>
      </c>
      <c r="G67" s="99"/>
      <c r="H67" s="99"/>
      <c r="I67" s="99"/>
      <c r="J67" s="107"/>
      <c r="K67" s="107"/>
      <c r="L67" s="107"/>
    </row>
    <row r="68" spans="1:12" s="84" customFormat="1" ht="45.75" hidden="1" customHeight="1" x14ac:dyDescent="0.3">
      <c r="A68" s="82"/>
      <c r="B68" s="9" t="s">
        <v>229</v>
      </c>
      <c r="C68" s="9" t="s">
        <v>119</v>
      </c>
      <c r="D68" s="26" t="s">
        <v>230</v>
      </c>
      <c r="E68" s="20" t="s">
        <v>330</v>
      </c>
      <c r="F68" s="96" t="s">
        <v>331</v>
      </c>
      <c r="G68" s="99"/>
      <c r="H68" s="99"/>
      <c r="I68" s="99"/>
      <c r="J68" s="107"/>
      <c r="K68" s="107"/>
      <c r="L68" s="107"/>
    </row>
    <row r="69" spans="1:12" s="84" customFormat="1" ht="45.75" hidden="1" customHeight="1" x14ac:dyDescent="0.3">
      <c r="A69" s="82"/>
      <c r="B69" s="9" t="s">
        <v>360</v>
      </c>
      <c r="C69" s="9" t="s">
        <v>361</v>
      </c>
      <c r="D69" s="26"/>
      <c r="E69" s="20" t="s">
        <v>362</v>
      </c>
      <c r="F69" s="96" t="s">
        <v>331</v>
      </c>
      <c r="G69" s="99"/>
      <c r="H69" s="99"/>
      <c r="I69" s="99"/>
      <c r="J69" s="107"/>
      <c r="K69" s="107"/>
      <c r="L69" s="107"/>
    </row>
    <row r="70" spans="1:12" s="84" customFormat="1" ht="45.75" hidden="1" customHeight="1" x14ac:dyDescent="0.3">
      <c r="A70" s="82"/>
      <c r="B70" s="9" t="s">
        <v>327</v>
      </c>
      <c r="C70" s="9" t="s">
        <v>328</v>
      </c>
      <c r="D70" s="3" t="s">
        <v>194</v>
      </c>
      <c r="E70" s="20" t="s">
        <v>329</v>
      </c>
      <c r="F70" s="96" t="s">
        <v>331</v>
      </c>
      <c r="G70" s="99"/>
      <c r="H70" s="99"/>
      <c r="I70" s="99"/>
      <c r="J70" s="107"/>
      <c r="K70" s="107"/>
      <c r="L70" s="107"/>
    </row>
    <row r="71" spans="1:12" s="84" customFormat="1" ht="30" customHeight="1" x14ac:dyDescent="0.3">
      <c r="A71" s="82"/>
      <c r="B71" s="9" t="s">
        <v>458</v>
      </c>
      <c r="C71" s="9" t="s">
        <v>459</v>
      </c>
      <c r="D71" s="3"/>
      <c r="E71" s="20"/>
      <c r="F71" s="96" t="s">
        <v>331</v>
      </c>
      <c r="G71" s="99"/>
      <c r="H71" s="99"/>
      <c r="I71" s="99"/>
      <c r="J71" s="107"/>
      <c r="K71" s="107"/>
      <c r="L71" s="107"/>
    </row>
    <row r="72" spans="1:12" s="51" customFormat="1" ht="37.200000000000003" customHeight="1" x14ac:dyDescent="0.3">
      <c r="A72" s="48"/>
      <c r="B72" s="13"/>
      <c r="C72" s="13"/>
      <c r="D72" s="13"/>
      <c r="E72" s="13" t="s">
        <v>4</v>
      </c>
      <c r="F72" s="59"/>
      <c r="G72" s="53">
        <f t="shared" ref="G72:L72" si="4">G53+G59</f>
        <v>580770</v>
      </c>
      <c r="H72" s="53">
        <f t="shared" si="4"/>
        <v>452890</v>
      </c>
      <c r="I72" s="53">
        <f t="shared" si="4"/>
        <v>284915.92</v>
      </c>
      <c r="J72" s="53">
        <f t="shared" si="4"/>
        <v>86800</v>
      </c>
      <c r="K72" s="53">
        <f t="shared" si="4"/>
        <v>45800</v>
      </c>
      <c r="L72" s="53">
        <f t="shared" si="4"/>
        <v>45800</v>
      </c>
    </row>
    <row r="73" spans="1:12" s="51" customFormat="1" ht="42" customHeight="1" x14ac:dyDescent="0.3">
      <c r="A73" s="48"/>
      <c r="B73" s="170" t="s">
        <v>660</v>
      </c>
      <c r="C73" s="13"/>
      <c r="D73" s="13"/>
      <c r="E73" s="38" t="s">
        <v>661</v>
      </c>
      <c r="F73" s="59"/>
      <c r="G73" s="53"/>
      <c r="H73" s="53"/>
      <c r="I73" s="53"/>
      <c r="J73" s="53"/>
      <c r="K73" s="53"/>
      <c r="L73" s="53"/>
    </row>
    <row r="74" spans="1:12" s="51" customFormat="1" ht="58.2" customHeight="1" x14ac:dyDescent="0.3">
      <c r="A74" s="48"/>
      <c r="B74" s="13"/>
      <c r="C74" s="13"/>
      <c r="D74" s="13"/>
      <c r="E74" s="13"/>
      <c r="F74" s="59" t="s">
        <v>662</v>
      </c>
      <c r="G74" s="53">
        <f>G75+G76+G77+G78+G82+G83+G86+G87</f>
        <v>21432471.280000001</v>
      </c>
      <c r="H74" s="53">
        <f>H75+H76+H77+H78+H82+H83+H86+H87</f>
        <v>18652752.280000001</v>
      </c>
      <c r="I74" s="53">
        <f>I75+I76+I77+I78+I82+I83+I86+I87</f>
        <v>10782889.529999999</v>
      </c>
      <c r="J74" s="53">
        <f>J75+J78+J83+J90+J91+J105+J95+J80+J79+J81+J82+J123</f>
        <v>885410</v>
      </c>
      <c r="K74" s="53">
        <f>K75+K78+K83+K90+K91+K105+K95+K80+K79+K81+K82+K123</f>
        <v>515410</v>
      </c>
      <c r="L74" s="53">
        <f>L75+L78+L83+L90+L91+L105+L95+L80+L79+L81+L82+L123</f>
        <v>0</v>
      </c>
    </row>
    <row r="75" spans="1:12" s="51" customFormat="1" ht="67.2" customHeight="1" x14ac:dyDescent="0.3">
      <c r="A75" s="48"/>
      <c r="B75" s="3" t="s">
        <v>663</v>
      </c>
      <c r="C75" s="3" t="s">
        <v>245</v>
      </c>
      <c r="D75" s="3" t="s">
        <v>215</v>
      </c>
      <c r="E75" s="114" t="s">
        <v>187</v>
      </c>
      <c r="F75" s="96" t="s">
        <v>810</v>
      </c>
      <c r="G75" s="99">
        <v>16300474.550000001</v>
      </c>
      <c r="H75" s="99">
        <v>15146449.550000001</v>
      </c>
      <c r="I75" s="99">
        <v>10054717.18</v>
      </c>
      <c r="J75" s="99">
        <v>885410</v>
      </c>
      <c r="K75" s="99">
        <v>515410</v>
      </c>
      <c r="L75" s="99"/>
    </row>
    <row r="76" spans="1:12" s="51" customFormat="1" ht="51.6" customHeight="1" x14ac:dyDescent="0.3">
      <c r="A76" s="48"/>
      <c r="B76" s="3" t="s">
        <v>664</v>
      </c>
      <c r="C76" s="3" t="s">
        <v>70</v>
      </c>
      <c r="D76" s="3" t="s">
        <v>71</v>
      </c>
      <c r="E76" s="114" t="s">
        <v>179</v>
      </c>
      <c r="F76" s="96" t="s">
        <v>487</v>
      </c>
      <c r="G76" s="99">
        <v>504087.62</v>
      </c>
      <c r="H76" s="99">
        <v>276628.62</v>
      </c>
      <c r="I76" s="99">
        <v>65464.02</v>
      </c>
      <c r="J76" s="99"/>
      <c r="K76" s="99"/>
      <c r="L76" s="99"/>
    </row>
    <row r="77" spans="1:12" s="51" customFormat="1" ht="36" customHeight="1" x14ac:dyDescent="0.3">
      <c r="A77" s="48"/>
      <c r="B77" s="3" t="s">
        <v>665</v>
      </c>
      <c r="C77" s="3" t="s">
        <v>53</v>
      </c>
      <c r="D77" s="3" t="s">
        <v>54</v>
      </c>
      <c r="E77" s="114" t="s">
        <v>55</v>
      </c>
      <c r="F77" s="96" t="s">
        <v>516</v>
      </c>
      <c r="G77" s="99">
        <v>36800</v>
      </c>
      <c r="H77" s="99"/>
      <c r="I77" s="99"/>
      <c r="J77" s="99"/>
      <c r="K77" s="99"/>
      <c r="L77" s="99"/>
    </row>
    <row r="78" spans="1:12" s="51" customFormat="1" ht="37.799999999999997" customHeight="1" x14ac:dyDescent="0.3">
      <c r="A78" s="48"/>
      <c r="B78" s="3" t="s">
        <v>666</v>
      </c>
      <c r="C78" s="3" t="s">
        <v>57</v>
      </c>
      <c r="D78" s="3" t="s">
        <v>54</v>
      </c>
      <c r="E78" s="5" t="s">
        <v>58</v>
      </c>
      <c r="F78" s="96"/>
      <c r="G78" s="99">
        <f>G79+G80+G81</f>
        <v>50119.5</v>
      </c>
      <c r="H78" s="99">
        <f>H79+H80+H81</f>
        <v>38098.5</v>
      </c>
      <c r="I78" s="99">
        <v>2462.5</v>
      </c>
      <c r="J78" s="99"/>
      <c r="K78" s="99"/>
      <c r="L78" s="99"/>
    </row>
    <row r="79" spans="1:12" s="51" customFormat="1" ht="20.399999999999999" customHeight="1" x14ac:dyDescent="0.3">
      <c r="A79" s="48"/>
      <c r="B79" s="9"/>
      <c r="C79" s="9"/>
      <c r="D79" s="9"/>
      <c r="E79" s="9"/>
      <c r="F79" s="96" t="s">
        <v>502</v>
      </c>
      <c r="G79" s="99">
        <v>6000</v>
      </c>
      <c r="H79" s="99">
        <v>6000</v>
      </c>
      <c r="I79" s="99"/>
      <c r="J79" s="99"/>
      <c r="K79" s="99"/>
      <c r="L79" s="99"/>
    </row>
    <row r="80" spans="1:12" s="51" customFormat="1" ht="31.2" x14ac:dyDescent="0.3">
      <c r="A80" s="48"/>
      <c r="B80" s="9"/>
      <c r="C80" s="9"/>
      <c r="D80" s="9"/>
      <c r="E80" s="9"/>
      <c r="F80" s="2" t="s">
        <v>517</v>
      </c>
      <c r="G80" s="99">
        <v>7686.5</v>
      </c>
      <c r="H80" s="99">
        <v>165.5</v>
      </c>
      <c r="I80" s="99"/>
      <c r="J80" s="99"/>
      <c r="K80" s="99"/>
      <c r="L80" s="99"/>
    </row>
    <row r="81" spans="1:12" s="51" customFormat="1" ht="63" customHeight="1" x14ac:dyDescent="0.3">
      <c r="A81" s="48"/>
      <c r="B81" s="9"/>
      <c r="C81" s="9"/>
      <c r="D81" s="9"/>
      <c r="E81" s="9"/>
      <c r="F81" s="96" t="s">
        <v>518</v>
      </c>
      <c r="G81" s="99">
        <v>36433</v>
      </c>
      <c r="H81" s="99">
        <v>31933</v>
      </c>
      <c r="I81" s="99">
        <v>1011.5</v>
      </c>
      <c r="J81" s="99"/>
      <c r="K81" s="99"/>
      <c r="L81" s="99"/>
    </row>
    <row r="82" spans="1:12" s="51" customFormat="1" ht="53.4" customHeight="1" x14ac:dyDescent="0.3">
      <c r="A82" s="48"/>
      <c r="B82" s="3" t="s">
        <v>667</v>
      </c>
      <c r="C82" s="3" t="s">
        <v>61</v>
      </c>
      <c r="D82" s="3" t="s">
        <v>54</v>
      </c>
      <c r="E82" s="5" t="s">
        <v>62</v>
      </c>
      <c r="F82" s="2" t="s">
        <v>519</v>
      </c>
      <c r="G82" s="99">
        <v>19478</v>
      </c>
      <c r="H82" s="99">
        <v>13478</v>
      </c>
      <c r="I82" s="99">
        <v>5715</v>
      </c>
      <c r="J82" s="99"/>
      <c r="K82" s="99"/>
      <c r="L82" s="99"/>
    </row>
    <row r="83" spans="1:12" s="51" customFormat="1" ht="39.6" customHeight="1" x14ac:dyDescent="0.3">
      <c r="A83" s="48"/>
      <c r="B83" s="3" t="s">
        <v>668</v>
      </c>
      <c r="C83" s="3" t="s">
        <v>181</v>
      </c>
      <c r="D83" s="3" t="s">
        <v>54</v>
      </c>
      <c r="E83" s="5" t="s">
        <v>183</v>
      </c>
      <c r="F83" s="2"/>
      <c r="G83" s="99">
        <f>G84+G85</f>
        <v>1177516.08</v>
      </c>
      <c r="H83" s="99">
        <v>1072516.08</v>
      </c>
      <c r="I83" s="99">
        <f>I84+I85</f>
        <v>66500</v>
      </c>
      <c r="J83" s="99"/>
      <c r="K83" s="99"/>
      <c r="L83" s="99"/>
    </row>
    <row r="84" spans="1:12" s="51" customFormat="1" ht="31.2" x14ac:dyDescent="0.3">
      <c r="A84" s="48"/>
      <c r="B84" s="9"/>
      <c r="C84" s="9"/>
      <c r="D84" s="9"/>
      <c r="E84" s="9"/>
      <c r="F84" s="115" t="s">
        <v>504</v>
      </c>
      <c r="G84" s="99">
        <v>304500</v>
      </c>
      <c r="H84" s="99">
        <v>199500</v>
      </c>
      <c r="I84" s="99">
        <v>66500</v>
      </c>
      <c r="J84" s="99"/>
      <c r="K84" s="99"/>
      <c r="L84" s="99"/>
    </row>
    <row r="85" spans="1:12" s="51" customFormat="1" ht="46.8" x14ac:dyDescent="0.3">
      <c r="A85" s="48"/>
      <c r="B85" s="9"/>
      <c r="C85" s="9"/>
      <c r="D85" s="9"/>
      <c r="E85" s="9"/>
      <c r="F85" s="115" t="s">
        <v>503</v>
      </c>
      <c r="G85" s="99">
        <v>873016.08</v>
      </c>
      <c r="H85" s="99">
        <v>873016.08</v>
      </c>
      <c r="I85" s="99"/>
      <c r="J85" s="99"/>
      <c r="K85" s="99"/>
      <c r="L85" s="99"/>
    </row>
    <row r="86" spans="1:12" s="51" customFormat="1" ht="31.2" x14ac:dyDescent="0.3">
      <c r="A86" s="48"/>
      <c r="B86" s="3" t="s">
        <v>669</v>
      </c>
      <c r="C86" s="3" t="s">
        <v>64</v>
      </c>
      <c r="D86" s="3" t="s">
        <v>54</v>
      </c>
      <c r="E86" s="5" t="s">
        <v>308</v>
      </c>
      <c r="F86" s="115" t="s">
        <v>589</v>
      </c>
      <c r="G86" s="99">
        <v>381750</v>
      </c>
      <c r="H86" s="99">
        <v>316125</v>
      </c>
      <c r="I86" s="99">
        <v>63471.3</v>
      </c>
      <c r="J86" s="99"/>
      <c r="K86" s="99"/>
      <c r="L86" s="99"/>
    </row>
    <row r="87" spans="1:12" s="51" customFormat="1" ht="34.200000000000003" customHeight="1" x14ac:dyDescent="0.3">
      <c r="A87" s="48"/>
      <c r="B87" s="3" t="s">
        <v>670</v>
      </c>
      <c r="C87" s="3" t="s">
        <v>66</v>
      </c>
      <c r="D87" s="3" t="s">
        <v>54</v>
      </c>
      <c r="E87" s="5" t="s">
        <v>67</v>
      </c>
      <c r="F87" s="124" t="s">
        <v>498</v>
      </c>
      <c r="G87" s="99">
        <f>G88+G89+G90+G91+G92+G93+G94+G95</f>
        <v>2962245.53</v>
      </c>
      <c r="H87" s="99">
        <f>H88+H89+H90+H91+H92+H93+H94+H95</f>
        <v>1789456.5300000003</v>
      </c>
      <c r="I87" s="99">
        <f>I88+I89+I90+I91+I92+I93+I94+I95</f>
        <v>524559.53</v>
      </c>
      <c r="J87" s="99"/>
      <c r="K87" s="99"/>
      <c r="L87" s="99"/>
    </row>
    <row r="88" spans="1:12" s="51" customFormat="1" ht="46.8" x14ac:dyDescent="0.3">
      <c r="A88" s="48"/>
      <c r="B88" s="9"/>
      <c r="C88" s="9"/>
      <c r="D88" s="9"/>
      <c r="E88" s="9"/>
      <c r="F88" s="124" t="s">
        <v>580</v>
      </c>
      <c r="G88" s="99">
        <v>1684778.98</v>
      </c>
      <c r="H88" s="99">
        <v>798088.48</v>
      </c>
      <c r="I88" s="99">
        <v>274070.8</v>
      </c>
      <c r="J88" s="99"/>
      <c r="K88" s="99"/>
      <c r="L88" s="99"/>
    </row>
    <row r="89" spans="1:12" s="51" customFormat="1" ht="31.2" x14ac:dyDescent="0.3">
      <c r="A89" s="48"/>
      <c r="B89" s="9"/>
      <c r="C89" s="9"/>
      <c r="D89" s="9"/>
      <c r="E89" s="9"/>
      <c r="F89" s="124" t="s">
        <v>505</v>
      </c>
      <c r="G89" s="99">
        <v>124000</v>
      </c>
      <c r="H89" s="99">
        <v>64000</v>
      </c>
      <c r="I89" s="99">
        <v>40000</v>
      </c>
      <c r="J89" s="99"/>
      <c r="K89" s="99"/>
      <c r="L89" s="99"/>
    </row>
    <row r="90" spans="1:12" s="51" customFormat="1" ht="37.799999999999997" customHeight="1" x14ac:dyDescent="0.3">
      <c r="A90" s="48"/>
      <c r="B90" s="9"/>
      <c r="C90" s="9"/>
      <c r="D90" s="9"/>
      <c r="E90" s="9"/>
      <c r="F90" s="124" t="s">
        <v>250</v>
      </c>
      <c r="G90" s="99">
        <v>150536.4</v>
      </c>
      <c r="H90" s="99">
        <v>111690.4</v>
      </c>
      <c r="I90" s="99">
        <v>6860</v>
      </c>
      <c r="J90" s="99"/>
      <c r="K90" s="99"/>
      <c r="L90" s="99"/>
    </row>
    <row r="91" spans="1:12" s="51" customFormat="1" ht="46.8" x14ac:dyDescent="0.3">
      <c r="A91" s="48"/>
      <c r="B91" s="9"/>
      <c r="C91" s="9"/>
      <c r="D91" s="9"/>
      <c r="E91" s="9"/>
      <c r="F91" s="124" t="s">
        <v>68</v>
      </c>
      <c r="G91" s="99">
        <v>56149.47</v>
      </c>
      <c r="H91" s="99">
        <v>39829.47</v>
      </c>
      <c r="I91" s="99">
        <v>2985.88</v>
      </c>
      <c r="J91" s="99"/>
      <c r="K91" s="99"/>
      <c r="L91" s="99"/>
    </row>
    <row r="92" spans="1:12" s="51" customFormat="1" ht="33" customHeight="1" x14ac:dyDescent="0.3">
      <c r="A92" s="48"/>
      <c r="B92" s="9"/>
      <c r="C92" s="9"/>
      <c r="D92" s="9"/>
      <c r="E92" s="9"/>
      <c r="F92" s="124" t="s">
        <v>537</v>
      </c>
      <c r="G92" s="99">
        <v>357130</v>
      </c>
      <c r="H92" s="99">
        <v>357130</v>
      </c>
      <c r="I92" s="99"/>
      <c r="J92" s="99"/>
      <c r="K92" s="99"/>
      <c r="L92" s="99"/>
    </row>
    <row r="93" spans="1:12" s="51" customFormat="1" ht="40.799999999999997" customHeight="1" x14ac:dyDescent="0.3">
      <c r="A93" s="48"/>
      <c r="B93" s="9"/>
      <c r="C93" s="9"/>
      <c r="D93" s="9"/>
      <c r="E93" s="9"/>
      <c r="F93" s="124" t="s">
        <v>499</v>
      </c>
      <c r="G93" s="99">
        <v>88577.5</v>
      </c>
      <c r="H93" s="99">
        <v>88577.5</v>
      </c>
      <c r="I93" s="99">
        <v>17995</v>
      </c>
      <c r="J93" s="99"/>
      <c r="K93" s="99"/>
      <c r="L93" s="99"/>
    </row>
    <row r="94" spans="1:12" s="51" customFormat="1" ht="61.2" customHeight="1" x14ac:dyDescent="0.3">
      <c r="A94" s="48"/>
      <c r="B94" s="9"/>
      <c r="C94" s="9"/>
      <c r="D94" s="9"/>
      <c r="E94" s="9"/>
      <c r="F94" s="124" t="s">
        <v>506</v>
      </c>
      <c r="G94" s="99">
        <v>210119.1</v>
      </c>
      <c r="H94" s="99">
        <v>117056.6</v>
      </c>
      <c r="I94" s="99">
        <v>111690</v>
      </c>
      <c r="J94" s="99"/>
      <c r="K94" s="99"/>
      <c r="L94" s="99"/>
    </row>
    <row r="95" spans="1:12" s="51" customFormat="1" ht="45" customHeight="1" x14ac:dyDescent="0.3">
      <c r="A95" s="48"/>
      <c r="B95" s="9"/>
      <c r="C95" s="9"/>
      <c r="D95" s="9"/>
      <c r="E95" s="9"/>
      <c r="F95" s="124" t="s">
        <v>252</v>
      </c>
      <c r="G95" s="99">
        <v>290954.08</v>
      </c>
      <c r="H95" s="99">
        <v>213084.08</v>
      </c>
      <c r="I95" s="99">
        <v>70957.850000000006</v>
      </c>
      <c r="J95" s="99"/>
      <c r="K95" s="99"/>
      <c r="L95" s="99"/>
    </row>
    <row r="96" spans="1:12" s="51" customFormat="1" ht="17.399999999999999" hidden="1" customHeight="1" x14ac:dyDescent="0.3">
      <c r="A96" s="48"/>
      <c r="B96" s="9"/>
      <c r="C96" s="9"/>
      <c r="D96" s="9"/>
      <c r="E96" s="9"/>
      <c r="F96" s="124"/>
      <c r="G96" s="99"/>
      <c r="H96" s="99"/>
      <c r="I96" s="99"/>
      <c r="J96" s="99"/>
      <c r="K96" s="99"/>
      <c r="L96" s="99"/>
    </row>
    <row r="97" spans="1:12" s="51" customFormat="1" ht="56.4" customHeight="1" x14ac:dyDescent="0.3">
      <c r="A97" s="48"/>
      <c r="B97" s="13"/>
      <c r="C97" s="13"/>
      <c r="D97" s="13"/>
      <c r="E97" s="13"/>
      <c r="F97" s="61" t="s">
        <v>340</v>
      </c>
      <c r="G97" s="53">
        <f t="shared" ref="G97:L97" si="5">G98</f>
        <v>82262</v>
      </c>
      <c r="H97" s="53">
        <f t="shared" si="5"/>
        <v>6408</v>
      </c>
      <c r="I97" s="53">
        <f t="shared" si="5"/>
        <v>0</v>
      </c>
      <c r="J97" s="53">
        <f t="shared" si="5"/>
        <v>0</v>
      </c>
      <c r="K97" s="53">
        <f t="shared" si="5"/>
        <v>0</v>
      </c>
      <c r="L97" s="53">
        <f t="shared" si="5"/>
        <v>0</v>
      </c>
    </row>
    <row r="98" spans="1:12" s="84" customFormat="1" ht="63" customHeight="1" x14ac:dyDescent="0.3">
      <c r="A98" s="82"/>
      <c r="B98" s="3" t="s">
        <v>664</v>
      </c>
      <c r="C98" s="3" t="s">
        <v>70</v>
      </c>
      <c r="D98" s="3" t="s">
        <v>688</v>
      </c>
      <c r="E98" s="20" t="s">
        <v>815</v>
      </c>
      <c r="F98" s="21" t="s">
        <v>488</v>
      </c>
      <c r="G98" s="99">
        <v>82262</v>
      </c>
      <c r="H98" s="99">
        <v>6408</v>
      </c>
      <c r="I98" s="99">
        <v>0</v>
      </c>
      <c r="J98" s="107"/>
      <c r="K98" s="99"/>
      <c r="L98" s="99"/>
    </row>
    <row r="99" spans="1:12" s="51" customFormat="1" ht="44.4" customHeight="1" x14ac:dyDescent="0.35">
      <c r="A99" s="48"/>
      <c r="B99" s="13"/>
      <c r="C99" s="13"/>
      <c r="D99" s="13"/>
      <c r="E99" s="13"/>
      <c r="F99" s="171" t="s">
        <v>777</v>
      </c>
      <c r="G99" s="53">
        <f>G100+G102+G103+G101</f>
        <v>869720</v>
      </c>
      <c r="H99" s="53">
        <f>H100+H102+H103+H101</f>
        <v>712246</v>
      </c>
      <c r="I99" s="53">
        <f>I100+I102+I103+I101</f>
        <v>559128</v>
      </c>
      <c r="J99" s="53">
        <f>J100+J102+J103</f>
        <v>0</v>
      </c>
      <c r="K99" s="53">
        <f>K100+K102+K103</f>
        <v>0</v>
      </c>
      <c r="L99" s="53">
        <f>L100+L102+L103</f>
        <v>0</v>
      </c>
    </row>
    <row r="100" spans="1:12" s="120" customFormat="1" ht="52.2" customHeight="1" x14ac:dyDescent="0.35">
      <c r="A100" s="119"/>
      <c r="B100" s="3" t="s">
        <v>663</v>
      </c>
      <c r="C100" s="3" t="s">
        <v>245</v>
      </c>
      <c r="D100" s="3" t="s">
        <v>215</v>
      </c>
      <c r="E100" s="5" t="s">
        <v>689</v>
      </c>
      <c r="F100" s="21" t="s">
        <v>690</v>
      </c>
      <c r="G100" s="121">
        <v>208280</v>
      </c>
      <c r="H100" s="121">
        <v>180746</v>
      </c>
      <c r="I100" s="121">
        <v>32628</v>
      </c>
      <c r="J100" s="122"/>
      <c r="K100" s="122"/>
      <c r="L100" s="122"/>
    </row>
    <row r="101" spans="1:12" ht="64.2" customHeight="1" x14ac:dyDescent="0.35">
      <c r="B101" s="3" t="s">
        <v>664</v>
      </c>
      <c r="C101" s="3" t="s">
        <v>70</v>
      </c>
      <c r="D101" s="3" t="s">
        <v>688</v>
      </c>
      <c r="E101" s="20" t="s">
        <v>179</v>
      </c>
      <c r="F101" s="21" t="s">
        <v>488</v>
      </c>
      <c r="G101" s="99">
        <v>2700</v>
      </c>
      <c r="H101" s="99"/>
      <c r="I101" s="105"/>
      <c r="J101" s="105"/>
      <c r="K101" s="105"/>
      <c r="L101" s="105"/>
    </row>
    <row r="102" spans="1:12" ht="45.6" customHeight="1" x14ac:dyDescent="0.35">
      <c r="B102" s="22" t="s">
        <v>671</v>
      </c>
      <c r="C102" s="22" t="s">
        <v>425</v>
      </c>
      <c r="D102" s="22" t="s">
        <v>54</v>
      </c>
      <c r="E102" s="34" t="s">
        <v>426</v>
      </c>
      <c r="F102" s="21" t="s">
        <v>811</v>
      </c>
      <c r="G102" s="99">
        <v>25000</v>
      </c>
      <c r="H102" s="99">
        <v>25000</v>
      </c>
      <c r="I102" s="99">
        <v>25000</v>
      </c>
      <c r="J102" s="107"/>
      <c r="K102" s="99"/>
      <c r="L102" s="99"/>
    </row>
    <row r="103" spans="1:12" s="51" customFormat="1" ht="35.4" customHeight="1" x14ac:dyDescent="0.3">
      <c r="A103" s="48"/>
      <c r="B103" s="9" t="s">
        <v>691</v>
      </c>
      <c r="C103" s="9" t="s">
        <v>118</v>
      </c>
      <c r="D103" s="3" t="s">
        <v>119</v>
      </c>
      <c r="E103" s="20" t="s">
        <v>120</v>
      </c>
      <c r="F103" s="2" t="s">
        <v>694</v>
      </c>
      <c r="G103" s="99">
        <v>633740</v>
      </c>
      <c r="H103" s="99">
        <v>506500</v>
      </c>
      <c r="I103" s="99">
        <v>501500</v>
      </c>
      <c r="J103" s="105"/>
      <c r="K103" s="105"/>
      <c r="L103" s="105"/>
    </row>
    <row r="104" spans="1:12" s="51" customFormat="1" ht="26.4" customHeight="1" x14ac:dyDescent="0.35">
      <c r="A104" s="48"/>
      <c r="B104" s="13"/>
      <c r="C104" s="13"/>
      <c r="D104" s="13"/>
      <c r="E104" s="13" t="s">
        <v>692</v>
      </c>
      <c r="F104" s="172"/>
      <c r="G104" s="53">
        <f t="shared" ref="G104:L104" si="6">G99+G97+G74</f>
        <v>22384453.280000001</v>
      </c>
      <c r="H104" s="53">
        <f t="shared" si="6"/>
        <v>19371406.280000001</v>
      </c>
      <c r="I104" s="53">
        <f t="shared" si="6"/>
        <v>11342017.529999999</v>
      </c>
      <c r="J104" s="53">
        <f t="shared" si="6"/>
        <v>885410</v>
      </c>
      <c r="K104" s="53">
        <f t="shared" si="6"/>
        <v>515410</v>
      </c>
      <c r="L104" s="53">
        <f t="shared" si="6"/>
        <v>0</v>
      </c>
    </row>
    <row r="105" spans="1:12" ht="58.8" customHeight="1" x14ac:dyDescent="0.35">
      <c r="B105" s="170" t="s">
        <v>49</v>
      </c>
      <c r="C105" s="173"/>
      <c r="D105" s="173"/>
      <c r="E105" s="38" t="s">
        <v>741</v>
      </c>
      <c r="F105" s="12"/>
      <c r="G105" s="52"/>
      <c r="H105" s="45"/>
      <c r="I105" s="52"/>
      <c r="J105" s="52"/>
      <c r="K105" s="52"/>
      <c r="L105" s="52"/>
    </row>
    <row r="106" spans="1:12" ht="0.6" hidden="1" customHeight="1" x14ac:dyDescent="0.35">
      <c r="B106" s="170" t="s">
        <v>51</v>
      </c>
      <c r="C106" s="173"/>
      <c r="D106" s="173"/>
      <c r="E106" s="7" t="s">
        <v>50</v>
      </c>
      <c r="F106" s="12"/>
      <c r="G106" s="52"/>
      <c r="H106" s="45"/>
      <c r="I106" s="52"/>
      <c r="J106" s="52"/>
      <c r="K106" s="52"/>
      <c r="L106" s="52"/>
    </row>
    <row r="107" spans="1:12" s="51" customFormat="1" ht="45" customHeight="1" x14ac:dyDescent="0.3">
      <c r="A107" s="48"/>
      <c r="B107" s="13"/>
      <c r="C107" s="13"/>
      <c r="D107" s="13"/>
      <c r="E107" s="13"/>
      <c r="F107" s="59" t="s">
        <v>672</v>
      </c>
      <c r="G107" s="53">
        <f t="shared" ref="G107:L107" si="7">G108+G111+G116+G123+G124+G129+G128+G113+G112+G114+G115+G147</f>
        <v>19291621.719999999</v>
      </c>
      <c r="H107" s="53">
        <f t="shared" si="7"/>
        <v>19291621.719999999</v>
      </c>
      <c r="I107" s="53">
        <f t="shared" si="7"/>
        <v>19291621.719999999</v>
      </c>
      <c r="J107" s="53">
        <f t="shared" si="7"/>
        <v>1727500</v>
      </c>
      <c r="K107" s="53">
        <f t="shared" si="7"/>
        <v>1727500</v>
      </c>
      <c r="L107" s="53">
        <f t="shared" si="7"/>
        <v>1727500</v>
      </c>
    </row>
    <row r="108" spans="1:12" ht="113.25" hidden="1" customHeight="1" x14ac:dyDescent="0.35">
      <c r="B108" s="10" t="s">
        <v>69</v>
      </c>
      <c r="C108" s="10" t="s">
        <v>70</v>
      </c>
      <c r="D108" s="10" t="s">
        <v>71</v>
      </c>
      <c r="E108" s="12" t="s">
        <v>179</v>
      </c>
      <c r="F108" s="12" t="s">
        <v>180</v>
      </c>
      <c r="G108" s="45">
        <v>0</v>
      </c>
      <c r="H108" s="45"/>
      <c r="I108" s="54">
        <v>0</v>
      </c>
      <c r="J108" s="52"/>
      <c r="K108" s="52"/>
      <c r="L108" s="52">
        <f>L109+L110</f>
        <v>0</v>
      </c>
    </row>
    <row r="109" spans="1:12" hidden="1" x14ac:dyDescent="0.35">
      <c r="B109" s="10"/>
      <c r="C109" s="10"/>
      <c r="D109" s="10"/>
      <c r="E109" s="12"/>
      <c r="F109" s="12" t="s">
        <v>72</v>
      </c>
      <c r="G109" s="45"/>
      <c r="H109" s="45"/>
      <c r="I109" s="52"/>
      <c r="J109" s="52"/>
      <c r="K109" s="52"/>
      <c r="L109" s="52"/>
    </row>
    <row r="110" spans="1:12" ht="39" hidden="1" customHeight="1" x14ac:dyDescent="0.35">
      <c r="B110" s="10"/>
      <c r="C110" s="10"/>
      <c r="D110" s="10"/>
      <c r="E110" s="12"/>
      <c r="F110" s="12" t="s">
        <v>164</v>
      </c>
      <c r="G110" s="45"/>
      <c r="H110" s="45"/>
      <c r="I110" s="52"/>
      <c r="J110" s="52"/>
      <c r="K110" s="52"/>
      <c r="L110" s="52"/>
    </row>
    <row r="111" spans="1:12" ht="4.2" hidden="1" customHeight="1" x14ac:dyDescent="0.35">
      <c r="B111" s="6" t="s">
        <v>52</v>
      </c>
      <c r="C111" s="6" t="s">
        <v>53</v>
      </c>
      <c r="D111" s="6" t="s">
        <v>54</v>
      </c>
      <c r="E111" s="15" t="s">
        <v>55</v>
      </c>
      <c r="F111" s="12" t="s">
        <v>169</v>
      </c>
      <c r="G111" s="45"/>
      <c r="H111" s="45"/>
      <c r="I111" s="52"/>
      <c r="J111" s="52"/>
      <c r="K111" s="52"/>
      <c r="L111" s="52"/>
    </row>
    <row r="112" spans="1:12" ht="78" customHeight="1" x14ac:dyDescent="0.35">
      <c r="B112" s="3" t="s">
        <v>244</v>
      </c>
      <c r="C112" s="3" t="s">
        <v>245</v>
      </c>
      <c r="D112" s="3" t="s">
        <v>215</v>
      </c>
      <c r="E112" s="114" t="s">
        <v>187</v>
      </c>
      <c r="F112" s="96" t="s">
        <v>579</v>
      </c>
      <c r="G112" s="99">
        <v>16074439.449999999</v>
      </c>
      <c r="H112" s="99">
        <v>16074439.449999999</v>
      </c>
      <c r="I112" s="99">
        <v>16074439.449999999</v>
      </c>
      <c r="J112" s="99">
        <v>1727500</v>
      </c>
      <c r="K112" s="99">
        <v>1727500</v>
      </c>
      <c r="L112" s="99">
        <v>1727500</v>
      </c>
    </row>
    <row r="113" spans="2:12" ht="64.5" hidden="1" customHeight="1" x14ac:dyDescent="0.35">
      <c r="B113" s="3"/>
      <c r="C113" s="3" t="s">
        <v>53</v>
      </c>
      <c r="D113" s="3" t="s">
        <v>54</v>
      </c>
      <c r="E113" s="114" t="s">
        <v>206</v>
      </c>
      <c r="F113" s="96" t="s">
        <v>296</v>
      </c>
      <c r="G113" s="99"/>
      <c r="H113" s="99"/>
      <c r="I113" s="99"/>
      <c r="J113" s="107"/>
      <c r="K113" s="107"/>
      <c r="L113" s="107"/>
    </row>
    <row r="114" spans="2:12" ht="69.599999999999994" customHeight="1" x14ac:dyDescent="0.35">
      <c r="B114" s="3" t="s">
        <v>69</v>
      </c>
      <c r="C114" s="3" t="s">
        <v>70</v>
      </c>
      <c r="D114" s="3" t="s">
        <v>71</v>
      </c>
      <c r="E114" s="114" t="s">
        <v>179</v>
      </c>
      <c r="F114" s="96" t="s">
        <v>487</v>
      </c>
      <c r="G114" s="99">
        <v>652346.38</v>
      </c>
      <c r="H114" s="99">
        <v>652346.38</v>
      </c>
      <c r="I114" s="99">
        <v>652346.38</v>
      </c>
      <c r="J114" s="107"/>
      <c r="K114" s="107"/>
      <c r="L114" s="107"/>
    </row>
    <row r="115" spans="2:12" ht="40.799999999999997" customHeight="1" x14ac:dyDescent="0.35">
      <c r="B115" s="3" t="s">
        <v>52</v>
      </c>
      <c r="C115" s="3" t="s">
        <v>53</v>
      </c>
      <c r="D115" s="3" t="s">
        <v>54</v>
      </c>
      <c r="E115" s="114" t="s">
        <v>55</v>
      </c>
      <c r="F115" s="96" t="s">
        <v>516</v>
      </c>
      <c r="G115" s="99"/>
      <c r="H115" s="99">
        <v>0</v>
      </c>
      <c r="I115" s="99">
        <v>0</v>
      </c>
      <c r="J115" s="107"/>
      <c r="K115" s="107"/>
      <c r="L115" s="107"/>
    </row>
    <row r="116" spans="2:12" ht="45" customHeight="1" x14ac:dyDescent="0.35">
      <c r="B116" s="3" t="s">
        <v>56</v>
      </c>
      <c r="C116" s="3" t="s">
        <v>57</v>
      </c>
      <c r="D116" s="3" t="s">
        <v>54</v>
      </c>
      <c r="E116" s="5" t="s">
        <v>58</v>
      </c>
      <c r="F116" s="96"/>
      <c r="G116" s="99">
        <f>G118+G119+G120</f>
        <v>33561.5</v>
      </c>
      <c r="H116" s="99">
        <f>H118+H119+H120</f>
        <v>33561.5</v>
      </c>
      <c r="I116" s="99">
        <f>I118+I119+I120</f>
        <v>33561.5</v>
      </c>
      <c r="J116" s="107"/>
      <c r="K116" s="107"/>
      <c r="L116" s="107">
        <f>L120+L121+L122</f>
        <v>0</v>
      </c>
    </row>
    <row r="117" spans="2:12" ht="58.5" hidden="1" customHeight="1" x14ac:dyDescent="0.35">
      <c r="B117" s="3"/>
      <c r="C117" s="3"/>
      <c r="D117" s="3"/>
      <c r="E117" s="5"/>
      <c r="F117" s="96"/>
      <c r="G117" s="99"/>
      <c r="H117" s="99"/>
      <c r="I117" s="99"/>
      <c r="J117" s="107"/>
      <c r="K117" s="107"/>
      <c r="L117" s="107"/>
    </row>
    <row r="118" spans="2:12" ht="27.6" customHeight="1" x14ac:dyDescent="0.35">
      <c r="B118" s="3"/>
      <c r="C118" s="3"/>
      <c r="D118" s="3"/>
      <c r="E118" s="5"/>
      <c r="F118" s="96" t="s">
        <v>502</v>
      </c>
      <c r="G118" s="99"/>
      <c r="H118" s="99"/>
      <c r="I118" s="99">
        <v>0</v>
      </c>
      <c r="J118" s="107"/>
      <c r="K118" s="107"/>
      <c r="L118" s="107"/>
    </row>
    <row r="119" spans="2:12" ht="44.4" customHeight="1" x14ac:dyDescent="0.35">
      <c r="B119" s="1"/>
      <c r="C119" s="1"/>
      <c r="D119" s="1"/>
      <c r="E119" s="1"/>
      <c r="F119" s="2" t="s">
        <v>517</v>
      </c>
      <c r="G119" s="99">
        <v>26619.5</v>
      </c>
      <c r="H119" s="99">
        <v>26619.5</v>
      </c>
      <c r="I119" s="99">
        <v>26619.5</v>
      </c>
      <c r="J119" s="107"/>
      <c r="K119" s="107"/>
      <c r="L119" s="107"/>
    </row>
    <row r="120" spans="2:12" ht="65.400000000000006" customHeight="1" x14ac:dyDescent="0.35">
      <c r="B120" s="9"/>
      <c r="C120" s="9"/>
      <c r="D120" s="9"/>
      <c r="E120" s="9"/>
      <c r="F120" s="96" t="s">
        <v>518</v>
      </c>
      <c r="G120" s="99">
        <v>6942</v>
      </c>
      <c r="H120" s="99">
        <v>6942</v>
      </c>
      <c r="I120" s="99">
        <v>6942</v>
      </c>
      <c r="J120" s="107"/>
      <c r="K120" s="107"/>
      <c r="L120" s="107"/>
    </row>
    <row r="121" spans="2:12" ht="160.5" hidden="1" customHeight="1" x14ac:dyDescent="0.35">
      <c r="B121" s="9"/>
      <c r="C121" s="9"/>
      <c r="D121" s="9"/>
      <c r="E121" s="9"/>
      <c r="F121" s="96" t="s">
        <v>295</v>
      </c>
      <c r="G121" s="99"/>
      <c r="H121" s="99"/>
      <c r="I121" s="99"/>
      <c r="J121" s="107"/>
      <c r="K121" s="107"/>
      <c r="L121" s="107"/>
    </row>
    <row r="122" spans="2:12" ht="37.5" hidden="1" customHeight="1" x14ac:dyDescent="0.35">
      <c r="B122" s="1"/>
      <c r="C122" s="1"/>
      <c r="D122" s="1"/>
      <c r="E122" s="1"/>
      <c r="F122" s="2" t="s">
        <v>59</v>
      </c>
      <c r="G122" s="99"/>
      <c r="H122" s="99"/>
      <c r="I122" s="99"/>
      <c r="J122" s="107"/>
      <c r="K122" s="107"/>
      <c r="L122" s="107"/>
    </row>
    <row r="123" spans="2:12" ht="52.8" customHeight="1" x14ac:dyDescent="0.35">
      <c r="B123" s="3" t="s">
        <v>60</v>
      </c>
      <c r="C123" s="3" t="s">
        <v>61</v>
      </c>
      <c r="D123" s="3" t="s">
        <v>54</v>
      </c>
      <c r="E123" s="5" t="s">
        <v>62</v>
      </c>
      <c r="F123" s="2" t="s">
        <v>519</v>
      </c>
      <c r="G123" s="99">
        <v>5172</v>
      </c>
      <c r="H123" s="99">
        <v>5172</v>
      </c>
      <c r="I123" s="99">
        <v>5172</v>
      </c>
      <c r="J123" s="107"/>
      <c r="K123" s="107"/>
      <c r="L123" s="107"/>
    </row>
    <row r="124" spans="2:12" ht="49.8" customHeight="1" x14ac:dyDescent="0.35">
      <c r="B124" s="3" t="s">
        <v>182</v>
      </c>
      <c r="C124" s="3" t="s">
        <v>181</v>
      </c>
      <c r="D124" s="3" t="s">
        <v>54</v>
      </c>
      <c r="E124" s="5" t="s">
        <v>183</v>
      </c>
      <c r="F124" s="115"/>
      <c r="G124" s="97">
        <f>G125+G126</f>
        <v>716483.92</v>
      </c>
      <c r="H124" s="97">
        <f>H125+H126</f>
        <v>716483.92</v>
      </c>
      <c r="I124" s="97">
        <f>I125+I126</f>
        <v>716483.92</v>
      </c>
      <c r="J124" s="107"/>
      <c r="K124" s="107"/>
      <c r="L124" s="107"/>
    </row>
    <row r="125" spans="2:12" ht="32.4" customHeight="1" x14ac:dyDescent="0.35">
      <c r="B125" s="3"/>
      <c r="C125" s="3"/>
      <c r="D125" s="3"/>
      <c r="E125" s="5"/>
      <c r="F125" s="115" t="s">
        <v>504</v>
      </c>
      <c r="G125" s="97">
        <v>689500</v>
      </c>
      <c r="H125" s="97">
        <v>689500</v>
      </c>
      <c r="I125" s="97">
        <v>689500</v>
      </c>
      <c r="J125" s="107"/>
      <c r="K125" s="107"/>
      <c r="L125" s="107"/>
    </row>
    <row r="126" spans="2:12" ht="54" customHeight="1" x14ac:dyDescent="0.35">
      <c r="B126" s="3"/>
      <c r="C126" s="3"/>
      <c r="D126" s="3"/>
      <c r="E126" s="5"/>
      <c r="F126" s="115" t="s">
        <v>503</v>
      </c>
      <c r="G126" s="99">
        <v>26983.919999999998</v>
      </c>
      <c r="H126" s="99">
        <v>26983.919999999998</v>
      </c>
      <c r="I126" s="99">
        <v>26983.919999999998</v>
      </c>
      <c r="J126" s="107"/>
      <c r="K126" s="107"/>
      <c r="L126" s="107"/>
    </row>
    <row r="127" spans="2:12" ht="72" hidden="1" customHeight="1" x14ac:dyDescent="0.35">
      <c r="B127" s="3"/>
      <c r="C127" s="3"/>
      <c r="D127" s="3"/>
      <c r="E127" s="5"/>
      <c r="F127" s="115" t="s">
        <v>478</v>
      </c>
      <c r="G127" s="97">
        <v>0</v>
      </c>
      <c r="H127" s="99">
        <v>0</v>
      </c>
      <c r="I127" s="99">
        <v>0</v>
      </c>
      <c r="J127" s="107"/>
      <c r="K127" s="107"/>
      <c r="L127" s="107"/>
    </row>
    <row r="128" spans="2:12" ht="36.6" customHeight="1" x14ac:dyDescent="0.35">
      <c r="B128" s="3" t="s">
        <v>63</v>
      </c>
      <c r="C128" s="3" t="s">
        <v>64</v>
      </c>
      <c r="D128" s="3" t="s">
        <v>54</v>
      </c>
      <c r="E128" s="5" t="s">
        <v>308</v>
      </c>
      <c r="F128" s="115" t="s">
        <v>589</v>
      </c>
      <c r="G128" s="99">
        <v>387000</v>
      </c>
      <c r="H128" s="99">
        <v>387000</v>
      </c>
      <c r="I128" s="99">
        <v>387000</v>
      </c>
      <c r="J128" s="107"/>
      <c r="K128" s="107"/>
      <c r="L128" s="107"/>
    </row>
    <row r="129" spans="2:12" ht="35.4" customHeight="1" x14ac:dyDescent="0.35">
      <c r="B129" s="3" t="s">
        <v>65</v>
      </c>
      <c r="C129" s="3" t="s">
        <v>66</v>
      </c>
      <c r="D129" s="3" t="s">
        <v>54</v>
      </c>
      <c r="E129" s="5" t="s">
        <v>67</v>
      </c>
      <c r="F129" s="124" t="s">
        <v>498</v>
      </c>
      <c r="G129" s="97">
        <f>G130+G131+G132+G133+G135+G136+G137+G134</f>
        <v>1122618.4700000002</v>
      </c>
      <c r="H129" s="99">
        <f>H130+H131+H132+H133+H135+H136+H137+H134</f>
        <v>1122618.4700000002</v>
      </c>
      <c r="I129" s="99">
        <f>I130+I131+I132+I133+I135+I136+I137+I134</f>
        <v>1122618.4700000002</v>
      </c>
      <c r="J129" s="107"/>
      <c r="K129" s="107"/>
      <c r="L129" s="107">
        <f>L141+L142+L143+L144+L145</f>
        <v>0</v>
      </c>
    </row>
    <row r="130" spans="2:12" ht="49.8" customHeight="1" x14ac:dyDescent="0.35">
      <c r="B130" s="3"/>
      <c r="C130" s="3"/>
      <c r="D130" s="3"/>
      <c r="E130" s="5"/>
      <c r="F130" s="124" t="s">
        <v>580</v>
      </c>
      <c r="G130" s="99">
        <v>360613.3</v>
      </c>
      <c r="H130" s="99">
        <v>360613.3</v>
      </c>
      <c r="I130" s="99">
        <v>360613.3</v>
      </c>
      <c r="J130" s="107"/>
      <c r="K130" s="107"/>
      <c r="L130" s="107"/>
    </row>
    <row r="131" spans="2:12" ht="37.200000000000003" customHeight="1" x14ac:dyDescent="0.35">
      <c r="B131" s="3"/>
      <c r="C131" s="3"/>
      <c r="D131" s="3"/>
      <c r="E131" s="5"/>
      <c r="F131" s="124" t="s">
        <v>505</v>
      </c>
      <c r="G131" s="99">
        <v>116000</v>
      </c>
      <c r="H131" s="99">
        <v>116000</v>
      </c>
      <c r="I131" s="99">
        <v>116000</v>
      </c>
      <c r="J131" s="107"/>
      <c r="K131" s="107"/>
      <c r="L131" s="107"/>
    </row>
    <row r="132" spans="2:12" ht="37.799999999999997" customHeight="1" x14ac:dyDescent="0.35">
      <c r="B132" s="3"/>
      <c r="C132" s="3"/>
      <c r="D132" s="3"/>
      <c r="E132" s="5"/>
      <c r="F132" s="124" t="s">
        <v>250</v>
      </c>
      <c r="G132" s="99">
        <v>130082.6</v>
      </c>
      <c r="H132" s="99">
        <v>130082.6</v>
      </c>
      <c r="I132" s="99">
        <v>130082.6</v>
      </c>
      <c r="J132" s="107"/>
      <c r="K132" s="107"/>
      <c r="L132" s="107"/>
    </row>
    <row r="133" spans="2:12" ht="49.8" customHeight="1" x14ac:dyDescent="0.35">
      <c r="B133" s="3"/>
      <c r="C133" s="3"/>
      <c r="D133" s="3"/>
      <c r="E133" s="5"/>
      <c r="F133" s="124" t="s">
        <v>68</v>
      </c>
      <c r="G133" s="99">
        <v>9850.5300000000007</v>
      </c>
      <c r="H133" s="99">
        <v>9850.5300000000007</v>
      </c>
      <c r="I133" s="99">
        <v>9850.5300000000007</v>
      </c>
      <c r="J133" s="107"/>
      <c r="K133" s="107"/>
      <c r="L133" s="107"/>
    </row>
    <row r="134" spans="2:12" ht="31.8" customHeight="1" x14ac:dyDescent="0.35">
      <c r="B134" s="3"/>
      <c r="C134" s="3"/>
      <c r="D134" s="3"/>
      <c r="E134" s="5"/>
      <c r="F134" s="124" t="s">
        <v>537</v>
      </c>
      <c r="G134" s="97">
        <v>100000</v>
      </c>
      <c r="H134" s="97">
        <v>100000</v>
      </c>
      <c r="I134" s="99">
        <v>100000</v>
      </c>
      <c r="J134" s="107"/>
      <c r="K134" s="107"/>
      <c r="L134" s="107"/>
    </row>
    <row r="135" spans="2:12" ht="45" customHeight="1" x14ac:dyDescent="0.35">
      <c r="B135" s="3"/>
      <c r="C135" s="3"/>
      <c r="D135" s="3"/>
      <c r="E135" s="5"/>
      <c r="F135" s="124" t="s">
        <v>499</v>
      </c>
      <c r="G135" s="99">
        <v>64122.5</v>
      </c>
      <c r="H135" s="99">
        <v>64122.5</v>
      </c>
      <c r="I135" s="99">
        <v>64122.5</v>
      </c>
      <c r="J135" s="107"/>
      <c r="K135" s="107"/>
      <c r="L135" s="107"/>
    </row>
    <row r="136" spans="2:12" ht="49.2" customHeight="1" x14ac:dyDescent="0.35">
      <c r="B136" s="3"/>
      <c r="C136" s="3"/>
      <c r="D136" s="3"/>
      <c r="E136" s="5"/>
      <c r="F136" s="124" t="s">
        <v>506</v>
      </c>
      <c r="G136" s="99">
        <v>201265.62</v>
      </c>
      <c r="H136" s="99">
        <v>201265.62</v>
      </c>
      <c r="I136" s="99">
        <v>201265.62</v>
      </c>
      <c r="J136" s="107"/>
      <c r="K136" s="107"/>
      <c r="L136" s="107"/>
    </row>
    <row r="137" spans="2:12" ht="42.6" customHeight="1" x14ac:dyDescent="0.35">
      <c r="B137" s="3"/>
      <c r="C137" s="3"/>
      <c r="D137" s="3"/>
      <c r="E137" s="5"/>
      <c r="F137" s="124" t="s">
        <v>252</v>
      </c>
      <c r="G137" s="99">
        <v>140683.92000000001</v>
      </c>
      <c r="H137" s="99">
        <v>140683.92000000001</v>
      </c>
      <c r="I137" s="99">
        <v>140683.92000000001</v>
      </c>
      <c r="J137" s="107"/>
      <c r="K137" s="107"/>
      <c r="L137" s="107"/>
    </row>
    <row r="138" spans="2:12" ht="65.25" hidden="1" customHeight="1" x14ac:dyDescent="0.35">
      <c r="B138" s="3"/>
      <c r="C138" s="3"/>
      <c r="D138" s="3"/>
      <c r="E138" s="5"/>
      <c r="F138" s="124"/>
      <c r="G138" s="97"/>
      <c r="H138" s="97"/>
      <c r="I138" s="99"/>
      <c r="J138" s="107"/>
      <c r="K138" s="107"/>
      <c r="L138" s="107"/>
    </row>
    <row r="139" spans="2:12" ht="89.25" hidden="1" customHeight="1" x14ac:dyDescent="0.35">
      <c r="B139" s="3"/>
      <c r="C139" s="3"/>
      <c r="D139" s="3"/>
      <c r="E139" s="5"/>
      <c r="F139" s="124" t="s">
        <v>493</v>
      </c>
      <c r="G139" s="99">
        <v>0</v>
      </c>
      <c r="H139" s="99">
        <v>0</v>
      </c>
      <c r="I139" s="99">
        <v>0</v>
      </c>
      <c r="J139" s="107"/>
      <c r="K139" s="107"/>
      <c r="L139" s="107"/>
    </row>
    <row r="140" spans="2:12" ht="29.25" hidden="1" customHeight="1" x14ac:dyDescent="0.35">
      <c r="B140" s="3"/>
      <c r="C140" s="3"/>
      <c r="D140" s="3"/>
      <c r="E140" s="5"/>
      <c r="F140" s="124" t="s">
        <v>249</v>
      </c>
      <c r="G140" s="99"/>
      <c r="H140" s="99"/>
      <c r="I140" s="99"/>
      <c r="J140" s="107"/>
      <c r="K140" s="107"/>
      <c r="L140" s="107"/>
    </row>
    <row r="141" spans="2:12" ht="45" hidden="1" customHeight="1" x14ac:dyDescent="0.35">
      <c r="B141" s="1"/>
      <c r="C141" s="1"/>
      <c r="D141" s="1"/>
      <c r="E141" s="1"/>
      <c r="F141" s="2" t="s">
        <v>250</v>
      </c>
      <c r="G141" s="99"/>
      <c r="H141" s="99"/>
      <c r="I141" s="99"/>
      <c r="J141" s="107"/>
      <c r="K141" s="107"/>
      <c r="L141" s="107"/>
    </row>
    <row r="142" spans="2:12" ht="86.25" hidden="1" customHeight="1" x14ac:dyDescent="0.35">
      <c r="B142" s="1"/>
      <c r="C142" s="1"/>
      <c r="D142" s="1"/>
      <c r="E142" s="1"/>
      <c r="F142" s="2" t="s">
        <v>68</v>
      </c>
      <c r="G142" s="99"/>
      <c r="H142" s="99"/>
      <c r="I142" s="99"/>
      <c r="J142" s="107"/>
      <c r="K142" s="107"/>
      <c r="L142" s="107"/>
    </row>
    <row r="143" spans="2:12" ht="53.25" hidden="1" customHeight="1" x14ac:dyDescent="0.35">
      <c r="B143" s="1"/>
      <c r="C143" s="1"/>
      <c r="D143" s="1"/>
      <c r="E143" s="1"/>
      <c r="F143" s="2" t="s">
        <v>251</v>
      </c>
      <c r="G143" s="99"/>
      <c r="H143" s="99"/>
      <c r="I143" s="99"/>
      <c r="J143" s="107"/>
      <c r="K143" s="107"/>
      <c r="L143" s="107"/>
    </row>
    <row r="144" spans="2:12" ht="171.75" hidden="1" customHeight="1" x14ac:dyDescent="0.35">
      <c r="B144" s="1"/>
      <c r="C144" s="1"/>
      <c r="D144" s="1"/>
      <c r="E144" s="1"/>
      <c r="F144" s="2" t="s">
        <v>812</v>
      </c>
      <c r="G144" s="99"/>
      <c r="H144" s="99"/>
      <c r="I144" s="99"/>
      <c r="J144" s="107"/>
      <c r="K144" s="107"/>
      <c r="L144" s="107"/>
    </row>
    <row r="145" spans="1:12" ht="63.75" hidden="1" customHeight="1" x14ac:dyDescent="0.35">
      <c r="B145" s="1"/>
      <c r="C145" s="1"/>
      <c r="D145" s="1"/>
      <c r="E145" s="1"/>
      <c r="F145" s="2" t="s">
        <v>252</v>
      </c>
      <c r="G145" s="99"/>
      <c r="H145" s="99"/>
      <c r="I145" s="99"/>
      <c r="J145" s="107"/>
      <c r="K145" s="107"/>
      <c r="L145" s="107"/>
    </row>
    <row r="146" spans="1:12" ht="51" hidden="1" customHeight="1" x14ac:dyDescent="0.35">
      <c r="B146" s="3" t="s">
        <v>400</v>
      </c>
      <c r="C146" s="3" t="s">
        <v>401</v>
      </c>
      <c r="D146" s="3" t="s">
        <v>402</v>
      </c>
      <c r="E146" s="1" t="s">
        <v>403</v>
      </c>
      <c r="F146" s="2" t="s">
        <v>404</v>
      </c>
      <c r="G146" s="99">
        <v>0</v>
      </c>
      <c r="H146" s="99">
        <v>0</v>
      </c>
      <c r="I146" s="99">
        <v>0</v>
      </c>
      <c r="J146" s="99">
        <v>0</v>
      </c>
      <c r="K146" s="99">
        <v>0</v>
      </c>
      <c r="L146" s="99">
        <v>0</v>
      </c>
    </row>
    <row r="147" spans="1:12" ht="51.6" customHeight="1" x14ac:dyDescent="0.35">
      <c r="B147" s="3" t="s">
        <v>96</v>
      </c>
      <c r="C147" s="3" t="s">
        <v>97</v>
      </c>
      <c r="D147" s="3" t="s">
        <v>34</v>
      </c>
      <c r="E147" s="20" t="s">
        <v>98</v>
      </c>
      <c r="F147" s="2" t="s">
        <v>541</v>
      </c>
      <c r="G147" s="99">
        <v>300000</v>
      </c>
      <c r="H147" s="99">
        <v>300000</v>
      </c>
      <c r="I147" s="99">
        <v>300000</v>
      </c>
      <c r="J147" s="99"/>
      <c r="K147" s="99"/>
      <c r="L147" s="99"/>
    </row>
    <row r="148" spans="1:12" ht="54.6" customHeight="1" x14ac:dyDescent="0.35">
      <c r="B148" s="11"/>
      <c r="C148" s="11"/>
      <c r="D148" s="11"/>
      <c r="E148" s="11"/>
      <c r="F148" s="61" t="s">
        <v>489</v>
      </c>
      <c r="G148" s="53">
        <f>G149</f>
        <v>85000</v>
      </c>
      <c r="H148" s="53">
        <f>H149</f>
        <v>76800</v>
      </c>
      <c r="I148" s="53">
        <f>I149</f>
        <v>72095.42</v>
      </c>
      <c r="J148" s="52"/>
      <c r="K148" s="52"/>
      <c r="L148" s="52"/>
    </row>
    <row r="149" spans="1:12" s="84" customFormat="1" ht="42" customHeight="1" x14ac:dyDescent="0.3">
      <c r="A149" s="82"/>
      <c r="B149" s="9" t="s">
        <v>207</v>
      </c>
      <c r="C149" s="1">
        <v>3121</v>
      </c>
      <c r="D149" s="1">
        <v>1040</v>
      </c>
      <c r="E149" s="123" t="s">
        <v>813</v>
      </c>
      <c r="F149" s="2" t="s">
        <v>507</v>
      </c>
      <c r="G149" s="97">
        <v>85000</v>
      </c>
      <c r="H149" s="97">
        <v>76800</v>
      </c>
      <c r="I149" s="99">
        <v>72095.42</v>
      </c>
      <c r="J149" s="107"/>
      <c r="K149" s="107"/>
      <c r="L149" s="107"/>
    </row>
    <row r="150" spans="1:12" s="51" customFormat="1" ht="35.25" hidden="1" customHeight="1" x14ac:dyDescent="0.3">
      <c r="A150" s="48"/>
      <c r="B150" s="30"/>
      <c r="C150" s="30"/>
      <c r="D150" s="30"/>
      <c r="E150" s="30"/>
      <c r="F150" s="61" t="s">
        <v>73</v>
      </c>
      <c r="G150" s="53">
        <f t="shared" ref="G150:L150" si="8">G151</f>
        <v>0</v>
      </c>
      <c r="H150" s="53">
        <f t="shared" si="8"/>
        <v>0</v>
      </c>
      <c r="I150" s="53">
        <f t="shared" si="8"/>
        <v>0</v>
      </c>
      <c r="J150" s="53">
        <f t="shared" si="8"/>
        <v>0</v>
      </c>
      <c r="K150" s="53">
        <f t="shared" si="8"/>
        <v>0</v>
      </c>
      <c r="L150" s="53">
        <f t="shared" si="8"/>
        <v>0</v>
      </c>
    </row>
    <row r="151" spans="1:12" ht="76.5" hidden="1" customHeight="1" x14ac:dyDescent="0.35">
      <c r="B151" s="6" t="s">
        <v>74</v>
      </c>
      <c r="C151" s="6" t="s">
        <v>75</v>
      </c>
      <c r="D151" s="6" t="s">
        <v>76</v>
      </c>
      <c r="E151" s="16" t="s">
        <v>77</v>
      </c>
      <c r="F151" s="14" t="s">
        <v>78</v>
      </c>
      <c r="G151" s="45"/>
      <c r="H151" s="45"/>
      <c r="I151" s="54"/>
      <c r="J151" s="54"/>
      <c r="K151" s="52"/>
      <c r="L151" s="52"/>
    </row>
    <row r="152" spans="1:12" ht="48" customHeight="1" x14ac:dyDescent="0.35">
      <c r="B152" s="3" t="s">
        <v>74</v>
      </c>
      <c r="C152" s="3" t="s">
        <v>75</v>
      </c>
      <c r="D152" s="3" t="s">
        <v>76</v>
      </c>
      <c r="E152" s="20" t="s">
        <v>77</v>
      </c>
      <c r="F152" s="61" t="s">
        <v>629</v>
      </c>
      <c r="G152" s="53">
        <f>G153</f>
        <v>45680</v>
      </c>
      <c r="H152" s="53">
        <f>H153</f>
        <v>34260</v>
      </c>
      <c r="I152" s="53">
        <f>I153</f>
        <v>7984.06</v>
      </c>
      <c r="J152" s="54"/>
      <c r="K152" s="52"/>
      <c r="L152" s="52"/>
    </row>
    <row r="153" spans="1:12" s="84" customFormat="1" ht="32.4" customHeight="1" x14ac:dyDescent="0.3">
      <c r="A153" s="82"/>
      <c r="B153" s="3"/>
      <c r="C153" s="3"/>
      <c r="D153" s="3"/>
      <c r="E153" s="20"/>
      <c r="F153" s="2" t="s">
        <v>630</v>
      </c>
      <c r="G153" s="97">
        <v>45680</v>
      </c>
      <c r="H153" s="97">
        <v>34260</v>
      </c>
      <c r="I153" s="99">
        <v>7984.06</v>
      </c>
      <c r="J153" s="99"/>
      <c r="K153" s="107"/>
      <c r="L153" s="107"/>
    </row>
    <row r="154" spans="1:12" s="51" customFormat="1" ht="34.200000000000003" customHeight="1" x14ac:dyDescent="0.3">
      <c r="A154" s="48"/>
      <c r="B154" s="30"/>
      <c r="C154" s="30"/>
      <c r="D154" s="30"/>
      <c r="E154" s="30"/>
      <c r="F154" s="61" t="s">
        <v>490</v>
      </c>
      <c r="G154" s="53">
        <f t="shared" ref="G154:L154" si="9">G155+G156+G157+G159+G160+G163+G169</f>
        <v>3850100</v>
      </c>
      <c r="H154" s="53">
        <f t="shared" si="9"/>
        <v>3261802</v>
      </c>
      <c r="I154" s="53">
        <f t="shared" si="9"/>
        <v>337793.79000000004</v>
      </c>
      <c r="J154" s="53">
        <f t="shared" si="9"/>
        <v>0</v>
      </c>
      <c r="K154" s="53">
        <f t="shared" si="9"/>
        <v>0</v>
      </c>
      <c r="L154" s="53">
        <f t="shared" si="9"/>
        <v>0</v>
      </c>
    </row>
    <row r="155" spans="1:12" s="51" customFormat="1" ht="49.8" customHeight="1" x14ac:dyDescent="0.3">
      <c r="A155" s="48"/>
      <c r="B155" s="1">
        <v>813031</v>
      </c>
      <c r="C155" s="1">
        <v>3031</v>
      </c>
      <c r="D155" s="1">
        <v>1030</v>
      </c>
      <c r="E155" s="2" t="s">
        <v>102</v>
      </c>
      <c r="F155" s="2" t="s">
        <v>121</v>
      </c>
      <c r="G155" s="99">
        <v>12000</v>
      </c>
      <c r="H155" s="99">
        <v>10000</v>
      </c>
      <c r="I155" s="99">
        <v>761.2</v>
      </c>
      <c r="J155" s="111"/>
      <c r="K155" s="111"/>
      <c r="L155" s="111"/>
    </row>
    <row r="156" spans="1:12" s="51" customFormat="1" ht="49.2" customHeight="1" x14ac:dyDescent="0.3">
      <c r="A156" s="48"/>
      <c r="B156" s="1">
        <v>813033</v>
      </c>
      <c r="C156" s="1">
        <v>3033</v>
      </c>
      <c r="D156" s="1"/>
      <c r="E156" s="2" t="s">
        <v>109</v>
      </c>
      <c r="F156" s="2" t="s">
        <v>123</v>
      </c>
      <c r="G156" s="99">
        <v>24000</v>
      </c>
      <c r="H156" s="99">
        <v>16000</v>
      </c>
      <c r="I156" s="99">
        <v>4500</v>
      </c>
      <c r="J156" s="111"/>
      <c r="K156" s="111"/>
      <c r="L156" s="111"/>
    </row>
    <row r="157" spans="1:12" ht="94.2" customHeight="1" x14ac:dyDescent="0.35">
      <c r="B157" s="3" t="s">
        <v>79</v>
      </c>
      <c r="C157" s="3" t="s">
        <v>80</v>
      </c>
      <c r="D157" s="3" t="s">
        <v>81</v>
      </c>
      <c r="E157" s="20" t="s">
        <v>82</v>
      </c>
      <c r="F157" s="124" t="s">
        <v>83</v>
      </c>
      <c r="G157" s="99">
        <v>208500</v>
      </c>
      <c r="H157" s="99">
        <v>156700</v>
      </c>
      <c r="I157" s="99">
        <v>13105.78</v>
      </c>
      <c r="J157" s="107"/>
      <c r="K157" s="107"/>
      <c r="L157" s="107"/>
    </row>
    <row r="158" spans="1:12" ht="31.8" hidden="1" x14ac:dyDescent="0.35">
      <c r="B158" s="3" t="s">
        <v>84</v>
      </c>
      <c r="C158" s="3" t="s">
        <v>85</v>
      </c>
      <c r="D158" s="3"/>
      <c r="E158" s="20" t="s">
        <v>86</v>
      </c>
      <c r="F158" s="124"/>
      <c r="G158" s="99"/>
      <c r="H158" s="99"/>
      <c r="I158" s="107"/>
      <c r="J158" s="107"/>
      <c r="K158" s="107"/>
      <c r="L158" s="107"/>
    </row>
    <row r="159" spans="1:12" ht="97.8" customHeight="1" x14ac:dyDescent="0.35">
      <c r="B159" s="3" t="s">
        <v>87</v>
      </c>
      <c r="C159" s="3" t="s">
        <v>88</v>
      </c>
      <c r="D159" s="3" t="s">
        <v>89</v>
      </c>
      <c r="E159" s="20" t="s">
        <v>90</v>
      </c>
      <c r="F159" s="124" t="s">
        <v>91</v>
      </c>
      <c r="G159" s="99">
        <v>852000</v>
      </c>
      <c r="H159" s="99">
        <v>360900</v>
      </c>
      <c r="I159" s="99">
        <v>200428</v>
      </c>
      <c r="J159" s="107"/>
      <c r="K159" s="107"/>
      <c r="L159" s="107"/>
    </row>
    <row r="160" spans="1:12" ht="63.6" customHeight="1" x14ac:dyDescent="0.35">
      <c r="B160" s="3" t="s">
        <v>92</v>
      </c>
      <c r="C160" s="3" t="s">
        <v>93</v>
      </c>
      <c r="D160" s="3" t="s">
        <v>89</v>
      </c>
      <c r="E160" s="20" t="s">
        <v>94</v>
      </c>
      <c r="F160" s="124" t="s">
        <v>95</v>
      </c>
      <c r="G160" s="97">
        <v>74600</v>
      </c>
      <c r="H160" s="99">
        <v>52202</v>
      </c>
      <c r="I160" s="99">
        <v>44445.35</v>
      </c>
      <c r="J160" s="107"/>
      <c r="K160" s="107"/>
      <c r="L160" s="107"/>
    </row>
    <row r="161" spans="1:12" ht="16.5" hidden="1" customHeight="1" x14ac:dyDescent="0.35">
      <c r="B161" s="3" t="s">
        <v>96</v>
      </c>
      <c r="C161" s="3" t="s">
        <v>97</v>
      </c>
      <c r="D161" s="3" t="s">
        <v>34</v>
      </c>
      <c r="E161" s="20" t="s">
        <v>98</v>
      </c>
      <c r="F161" s="124" t="s">
        <v>99</v>
      </c>
      <c r="G161" s="97"/>
      <c r="H161" s="97"/>
      <c r="I161" s="107"/>
      <c r="J161" s="107"/>
      <c r="K161" s="107"/>
      <c r="L161" s="107"/>
    </row>
    <row r="162" spans="1:12" ht="16.5" hidden="1" customHeight="1" x14ac:dyDescent="0.35">
      <c r="B162" s="3"/>
      <c r="C162" s="3"/>
      <c r="D162" s="3"/>
      <c r="E162" s="20"/>
      <c r="F162" s="124"/>
      <c r="G162" s="97"/>
      <c r="H162" s="97"/>
      <c r="I162" s="107"/>
      <c r="J162" s="107"/>
      <c r="K162" s="107"/>
      <c r="L162" s="107"/>
    </row>
    <row r="163" spans="1:12" ht="100.2" customHeight="1" x14ac:dyDescent="0.35">
      <c r="B163" s="3" t="s">
        <v>117</v>
      </c>
      <c r="C163" s="3" t="s">
        <v>118</v>
      </c>
      <c r="D163" s="3" t="s">
        <v>119</v>
      </c>
      <c r="E163" s="20" t="s">
        <v>120</v>
      </c>
      <c r="F163" s="124" t="s">
        <v>232</v>
      </c>
      <c r="G163" s="99">
        <v>179000</v>
      </c>
      <c r="H163" s="99">
        <v>166000</v>
      </c>
      <c r="I163" s="99">
        <v>74553.460000000006</v>
      </c>
      <c r="J163" s="107"/>
      <c r="K163" s="107"/>
      <c r="L163" s="107"/>
    </row>
    <row r="164" spans="1:12" ht="48" hidden="1" customHeight="1" x14ac:dyDescent="0.35">
      <c r="B164" s="3" t="s">
        <v>96</v>
      </c>
      <c r="C164" s="3" t="s">
        <v>97</v>
      </c>
      <c r="D164" s="3" t="s">
        <v>34</v>
      </c>
      <c r="E164" s="20" t="s">
        <v>98</v>
      </c>
      <c r="F164" s="124" t="s">
        <v>253</v>
      </c>
      <c r="G164" s="97">
        <v>0</v>
      </c>
      <c r="H164" s="97">
        <v>0</v>
      </c>
      <c r="I164" s="97">
        <v>0</v>
      </c>
      <c r="J164" s="99"/>
      <c r="K164" s="107"/>
      <c r="L164" s="99"/>
    </row>
    <row r="165" spans="1:12" ht="63.75" hidden="1" customHeight="1" x14ac:dyDescent="0.35">
      <c r="B165" s="3"/>
      <c r="C165" s="3"/>
      <c r="D165" s="3"/>
      <c r="E165" s="20"/>
      <c r="F165" s="174" t="s">
        <v>309</v>
      </c>
      <c r="G165" s="105">
        <f>G168+G166+G167</f>
        <v>0</v>
      </c>
      <c r="H165" s="105">
        <f>H168+H166+H167</f>
        <v>0</v>
      </c>
      <c r="I165" s="105">
        <f>I168+I166+I167</f>
        <v>0</v>
      </c>
      <c r="J165" s="105">
        <f>SUM(J166:J168)</f>
        <v>0</v>
      </c>
      <c r="K165" s="105">
        <f>SUM(K166:K168)</f>
        <v>0</v>
      </c>
      <c r="L165" s="105">
        <f>SUM(L166:L168)</f>
        <v>0</v>
      </c>
    </row>
    <row r="166" spans="1:12" ht="54.75" hidden="1" customHeight="1" x14ac:dyDescent="0.35">
      <c r="B166" s="3" t="s">
        <v>244</v>
      </c>
      <c r="C166" s="3" t="s">
        <v>245</v>
      </c>
      <c r="D166" s="3" t="s">
        <v>215</v>
      </c>
      <c r="E166" s="20" t="s">
        <v>353</v>
      </c>
      <c r="F166" s="124" t="s">
        <v>491</v>
      </c>
      <c r="G166" s="99"/>
      <c r="H166" s="99"/>
      <c r="I166" s="99"/>
      <c r="J166" s="99"/>
      <c r="K166" s="99"/>
      <c r="L166" s="99"/>
    </row>
    <row r="167" spans="1:12" ht="54.75" hidden="1" customHeight="1" x14ac:dyDescent="0.35">
      <c r="B167" s="3" t="s">
        <v>424</v>
      </c>
      <c r="C167" s="3" t="s">
        <v>425</v>
      </c>
      <c r="D167" s="3" t="s">
        <v>54</v>
      </c>
      <c r="E167" s="20" t="s">
        <v>426</v>
      </c>
      <c r="F167" s="124" t="s">
        <v>429</v>
      </c>
      <c r="G167" s="99"/>
      <c r="H167" s="99"/>
      <c r="I167" s="99"/>
      <c r="J167" s="99"/>
      <c r="K167" s="99"/>
      <c r="L167" s="99"/>
    </row>
    <row r="168" spans="1:12" ht="18" hidden="1" customHeight="1" x14ac:dyDescent="0.35">
      <c r="B168" s="22" t="s">
        <v>117</v>
      </c>
      <c r="C168" s="22" t="s">
        <v>118</v>
      </c>
      <c r="D168" s="22" t="s">
        <v>119</v>
      </c>
      <c r="E168" s="103" t="s">
        <v>120</v>
      </c>
      <c r="F168" s="124" t="s">
        <v>310</v>
      </c>
      <c r="G168" s="97"/>
      <c r="H168" s="97"/>
      <c r="I168" s="97"/>
      <c r="J168" s="99"/>
      <c r="K168" s="99"/>
      <c r="L168" s="99"/>
    </row>
    <row r="169" spans="1:12" ht="105" customHeight="1" x14ac:dyDescent="0.35">
      <c r="B169" s="3" t="s">
        <v>96</v>
      </c>
      <c r="C169" s="3" t="s">
        <v>97</v>
      </c>
      <c r="D169" s="3" t="s">
        <v>34</v>
      </c>
      <c r="E169" s="20" t="s">
        <v>98</v>
      </c>
      <c r="F169" s="124" t="s">
        <v>544</v>
      </c>
      <c r="G169" s="99">
        <v>2500000</v>
      </c>
      <c r="H169" s="99">
        <v>2500000</v>
      </c>
      <c r="I169" s="97">
        <v>0</v>
      </c>
      <c r="J169" s="99"/>
      <c r="K169" s="99"/>
      <c r="L169" s="99"/>
    </row>
    <row r="170" spans="1:12" s="51" customFormat="1" ht="57" customHeight="1" x14ac:dyDescent="0.3">
      <c r="A170" s="48"/>
      <c r="B170" s="28"/>
      <c r="C170" s="28"/>
      <c r="D170" s="28"/>
      <c r="E170" s="29"/>
      <c r="F170" s="61" t="s">
        <v>556</v>
      </c>
      <c r="G170" s="53">
        <f t="shared" ref="G170:L170" si="10">G171+G172+G173+G174+G175+G176+G177+G178+G179+G187</f>
        <v>10196248</v>
      </c>
      <c r="H170" s="53">
        <f t="shared" si="10"/>
        <v>6175067.2699999996</v>
      </c>
      <c r="I170" s="53">
        <f>I171+I172+I173+I174+I175+I176+I177+I178+I179+I187</f>
        <v>4508877.72</v>
      </c>
      <c r="J170" s="53">
        <f t="shared" si="10"/>
        <v>0</v>
      </c>
      <c r="K170" s="53">
        <f t="shared" si="10"/>
        <v>0</v>
      </c>
      <c r="L170" s="53">
        <f t="shared" si="10"/>
        <v>0</v>
      </c>
    </row>
    <row r="171" spans="1:12" ht="48" customHeight="1" x14ac:dyDescent="0.35">
      <c r="B171" s="3" t="s">
        <v>100</v>
      </c>
      <c r="C171" s="3" t="s">
        <v>101</v>
      </c>
      <c r="D171" s="3" t="s">
        <v>89</v>
      </c>
      <c r="E171" s="5" t="s">
        <v>102</v>
      </c>
      <c r="F171" s="2" t="s">
        <v>121</v>
      </c>
      <c r="G171" s="99">
        <v>25000</v>
      </c>
      <c r="H171" s="99">
        <v>19000</v>
      </c>
      <c r="I171" s="99">
        <v>4165.01</v>
      </c>
      <c r="J171" s="107"/>
      <c r="K171" s="107"/>
      <c r="L171" s="107"/>
    </row>
    <row r="172" spans="1:12" ht="40.799999999999997" customHeight="1" x14ac:dyDescent="0.35">
      <c r="B172" s="3" t="s">
        <v>103</v>
      </c>
      <c r="C172" s="3" t="s">
        <v>104</v>
      </c>
      <c r="D172" s="3" t="s">
        <v>105</v>
      </c>
      <c r="E172" s="5" t="s">
        <v>106</v>
      </c>
      <c r="F172" s="2" t="s">
        <v>122</v>
      </c>
      <c r="G172" s="99">
        <v>153000</v>
      </c>
      <c r="H172" s="99">
        <v>114750</v>
      </c>
      <c r="I172" s="99">
        <v>71034.740000000005</v>
      </c>
      <c r="J172" s="107"/>
      <c r="K172" s="107"/>
      <c r="L172" s="107"/>
    </row>
    <row r="173" spans="1:12" ht="55.2" customHeight="1" x14ac:dyDescent="0.35">
      <c r="B173" s="3" t="s">
        <v>107</v>
      </c>
      <c r="C173" s="3" t="s">
        <v>108</v>
      </c>
      <c r="D173" s="3" t="s">
        <v>105</v>
      </c>
      <c r="E173" s="20" t="s">
        <v>109</v>
      </c>
      <c r="F173" s="2" t="s">
        <v>123</v>
      </c>
      <c r="G173" s="99">
        <v>3000000</v>
      </c>
      <c r="H173" s="99">
        <v>2412000</v>
      </c>
      <c r="I173" s="99">
        <v>2133147.56</v>
      </c>
      <c r="J173" s="107"/>
      <c r="K173" s="107"/>
      <c r="L173" s="107"/>
    </row>
    <row r="174" spans="1:12" ht="52.8" customHeight="1" x14ac:dyDescent="0.35">
      <c r="B174" s="3" t="s">
        <v>110</v>
      </c>
      <c r="C174" s="3" t="s">
        <v>111</v>
      </c>
      <c r="D174" s="3" t="s">
        <v>105</v>
      </c>
      <c r="E174" s="20" t="s">
        <v>112</v>
      </c>
      <c r="F174" s="2" t="s">
        <v>124</v>
      </c>
      <c r="G174" s="99">
        <v>160000</v>
      </c>
      <c r="H174" s="99">
        <v>129500</v>
      </c>
      <c r="I174" s="99">
        <v>0</v>
      </c>
      <c r="J174" s="107"/>
      <c r="K174" s="107"/>
      <c r="L174" s="107"/>
    </row>
    <row r="175" spans="1:12" ht="99" customHeight="1" x14ac:dyDescent="0.35">
      <c r="B175" s="3" t="s">
        <v>113</v>
      </c>
      <c r="C175" s="3" t="s">
        <v>114</v>
      </c>
      <c r="D175" s="3" t="s">
        <v>115</v>
      </c>
      <c r="E175" s="5" t="s">
        <v>116</v>
      </c>
      <c r="F175" s="2" t="s">
        <v>125</v>
      </c>
      <c r="G175" s="99">
        <v>311200</v>
      </c>
      <c r="H175" s="99">
        <v>279200</v>
      </c>
      <c r="I175" s="99">
        <v>166847.74</v>
      </c>
      <c r="J175" s="107"/>
      <c r="K175" s="107"/>
      <c r="L175" s="107"/>
    </row>
    <row r="176" spans="1:12" ht="99" customHeight="1" x14ac:dyDescent="0.35">
      <c r="B176" s="3" t="s">
        <v>79</v>
      </c>
      <c r="C176" s="3" t="s">
        <v>80</v>
      </c>
      <c r="D176" s="3" t="s">
        <v>81</v>
      </c>
      <c r="E176" s="20" t="s">
        <v>82</v>
      </c>
      <c r="F176" s="2" t="s">
        <v>126</v>
      </c>
      <c r="G176" s="99">
        <v>320500</v>
      </c>
      <c r="H176" s="99">
        <v>273100</v>
      </c>
      <c r="I176" s="99">
        <v>102704.97</v>
      </c>
      <c r="J176" s="107"/>
      <c r="K176" s="107"/>
      <c r="L176" s="107"/>
    </row>
    <row r="177" spans="2:12" ht="147.6" customHeight="1" x14ac:dyDescent="0.35">
      <c r="B177" s="3" t="s">
        <v>87</v>
      </c>
      <c r="C177" s="3" t="s">
        <v>88</v>
      </c>
      <c r="D177" s="3" t="s">
        <v>89</v>
      </c>
      <c r="E177" s="20" t="s">
        <v>90</v>
      </c>
      <c r="F177" s="2" t="s">
        <v>421</v>
      </c>
      <c r="G177" s="99">
        <v>404800</v>
      </c>
      <c r="H177" s="99">
        <v>333130</v>
      </c>
      <c r="I177" s="99">
        <v>166931.4</v>
      </c>
      <c r="J177" s="107"/>
      <c r="K177" s="107"/>
      <c r="L177" s="107"/>
    </row>
    <row r="178" spans="2:12" ht="115.2" customHeight="1" x14ac:dyDescent="0.35">
      <c r="B178" s="3" t="s">
        <v>92</v>
      </c>
      <c r="C178" s="3" t="s">
        <v>93</v>
      </c>
      <c r="D178" s="3" t="s">
        <v>89</v>
      </c>
      <c r="E178" s="20" t="s">
        <v>94</v>
      </c>
      <c r="F178" s="2" t="s">
        <v>492</v>
      </c>
      <c r="G178" s="99">
        <v>286200</v>
      </c>
      <c r="H178" s="99">
        <v>211199</v>
      </c>
      <c r="I178" s="99">
        <v>190037.57</v>
      </c>
      <c r="J178" s="107"/>
      <c r="K178" s="107"/>
      <c r="L178" s="107"/>
    </row>
    <row r="179" spans="2:12" ht="87" customHeight="1" x14ac:dyDescent="0.35">
      <c r="B179" s="3" t="s">
        <v>117</v>
      </c>
      <c r="C179" s="3" t="s">
        <v>118</v>
      </c>
      <c r="D179" s="3" t="s">
        <v>119</v>
      </c>
      <c r="E179" s="20" t="s">
        <v>120</v>
      </c>
      <c r="F179" s="2" t="s">
        <v>436</v>
      </c>
      <c r="G179" s="99">
        <v>4351300</v>
      </c>
      <c r="H179" s="99">
        <v>1710677.27</v>
      </c>
      <c r="I179" s="99">
        <v>1281497.73</v>
      </c>
      <c r="J179" s="107"/>
      <c r="K179" s="107"/>
      <c r="L179" s="107"/>
    </row>
    <row r="180" spans="2:12" ht="43.5" hidden="1" customHeight="1" x14ac:dyDescent="0.35">
      <c r="B180" s="3"/>
      <c r="C180" s="3"/>
      <c r="D180" s="3"/>
      <c r="E180" s="20"/>
      <c r="F180" s="118" t="s">
        <v>198</v>
      </c>
      <c r="G180" s="105">
        <f>G181+G182+G184+G183+G185+G186+G196</f>
        <v>0</v>
      </c>
      <c r="H180" s="105"/>
      <c r="I180" s="105">
        <f>I181+I182+I184+I183+I185+I186+I196</f>
        <v>0</v>
      </c>
      <c r="J180" s="105">
        <f>J181+J182+J184+J183+J185+J186+J196</f>
        <v>0</v>
      </c>
      <c r="K180" s="105">
        <f>K181+K182+K184+K183+K185+K186+K196</f>
        <v>0</v>
      </c>
      <c r="L180" s="105">
        <f>L181+L182+L184+L183+L185+L186+L196</f>
        <v>0</v>
      </c>
    </row>
    <row r="181" spans="2:12" ht="116.25" hidden="1" customHeight="1" x14ac:dyDescent="0.35">
      <c r="B181" s="3" t="s">
        <v>222</v>
      </c>
      <c r="C181" s="3" t="s">
        <v>223</v>
      </c>
      <c r="D181" s="3" t="s">
        <v>224</v>
      </c>
      <c r="E181" s="20" t="s">
        <v>225</v>
      </c>
      <c r="F181" s="21"/>
      <c r="G181" s="97"/>
      <c r="H181" s="97"/>
      <c r="I181" s="99"/>
      <c r="J181" s="107"/>
      <c r="K181" s="107"/>
      <c r="L181" s="107"/>
    </row>
    <row r="182" spans="2:12" ht="58.5" hidden="1" customHeight="1" x14ac:dyDescent="0.35">
      <c r="B182" s="3" t="s">
        <v>117</v>
      </c>
      <c r="C182" s="3" t="s">
        <v>118</v>
      </c>
      <c r="D182" s="3" t="s">
        <v>119</v>
      </c>
      <c r="E182" s="20" t="s">
        <v>120</v>
      </c>
      <c r="F182" s="21"/>
      <c r="G182" s="97"/>
      <c r="H182" s="97"/>
      <c r="I182" s="99"/>
      <c r="J182" s="107"/>
      <c r="K182" s="107"/>
      <c r="L182" s="107"/>
    </row>
    <row r="183" spans="2:12" ht="129.75" hidden="1" customHeight="1" x14ac:dyDescent="0.35">
      <c r="B183" s="3" t="s">
        <v>92</v>
      </c>
      <c r="C183" s="3" t="s">
        <v>93</v>
      </c>
      <c r="D183" s="3" t="s">
        <v>89</v>
      </c>
      <c r="E183" s="20" t="s">
        <v>94</v>
      </c>
      <c r="F183" s="21"/>
      <c r="G183" s="97"/>
      <c r="H183" s="97"/>
      <c r="I183" s="99"/>
      <c r="J183" s="107"/>
      <c r="K183" s="107"/>
      <c r="L183" s="107"/>
    </row>
    <row r="184" spans="2:12" ht="58.5" hidden="1" customHeight="1" x14ac:dyDescent="0.35">
      <c r="B184" s="3" t="s">
        <v>244</v>
      </c>
      <c r="C184" s="3" t="s">
        <v>245</v>
      </c>
      <c r="D184" s="3" t="s">
        <v>215</v>
      </c>
      <c r="E184" s="20" t="s">
        <v>187</v>
      </c>
      <c r="F184" s="21"/>
      <c r="G184" s="97"/>
      <c r="H184" s="97"/>
      <c r="I184" s="99"/>
      <c r="J184" s="97"/>
      <c r="K184" s="99"/>
      <c r="L184" s="99"/>
    </row>
    <row r="185" spans="2:12" ht="58.5" hidden="1" customHeight="1" x14ac:dyDescent="0.35">
      <c r="B185" s="3" t="s">
        <v>244</v>
      </c>
      <c r="C185" s="3" t="s">
        <v>245</v>
      </c>
      <c r="D185" s="3" t="s">
        <v>215</v>
      </c>
      <c r="E185" s="20" t="s">
        <v>187</v>
      </c>
      <c r="F185" s="21"/>
      <c r="G185" s="97"/>
      <c r="H185" s="97"/>
      <c r="I185" s="99"/>
      <c r="J185" s="107"/>
      <c r="K185" s="99"/>
      <c r="L185" s="99"/>
    </row>
    <row r="186" spans="2:12" ht="39" hidden="1" customHeight="1" x14ac:dyDescent="0.35">
      <c r="B186" s="3"/>
      <c r="C186" s="3"/>
      <c r="D186" s="3"/>
      <c r="E186" s="20"/>
      <c r="F186" s="21"/>
      <c r="G186" s="97"/>
      <c r="H186" s="97"/>
      <c r="I186" s="99"/>
      <c r="J186" s="107"/>
      <c r="K186" s="99"/>
      <c r="L186" s="99"/>
    </row>
    <row r="187" spans="2:12" ht="34.799999999999997" customHeight="1" x14ac:dyDescent="0.35">
      <c r="B187" s="3" t="s">
        <v>96</v>
      </c>
      <c r="C187" s="3" t="s">
        <v>97</v>
      </c>
      <c r="D187" s="3" t="s">
        <v>34</v>
      </c>
      <c r="E187" s="20" t="s">
        <v>98</v>
      </c>
      <c r="F187" s="21"/>
      <c r="G187" s="97">
        <f t="shared" ref="G187:L187" si="11">G188+G190+G189</f>
        <v>1184248</v>
      </c>
      <c r="H187" s="97">
        <f t="shared" si="11"/>
        <v>692511</v>
      </c>
      <c r="I187" s="97">
        <f t="shared" si="11"/>
        <v>392511</v>
      </c>
      <c r="J187" s="97">
        <f t="shared" si="11"/>
        <v>0</v>
      </c>
      <c r="K187" s="97">
        <f t="shared" si="11"/>
        <v>0</v>
      </c>
      <c r="L187" s="97">
        <f t="shared" si="11"/>
        <v>0</v>
      </c>
    </row>
    <row r="188" spans="2:12" ht="62.4" customHeight="1" x14ac:dyDescent="0.35">
      <c r="B188" s="3"/>
      <c r="C188" s="3"/>
      <c r="D188" s="3"/>
      <c r="E188" s="20"/>
      <c r="F188" s="21" t="s">
        <v>542</v>
      </c>
      <c r="G188" s="97">
        <v>622080</v>
      </c>
      <c r="H188" s="97">
        <v>338455</v>
      </c>
      <c r="I188" s="99">
        <v>338455</v>
      </c>
      <c r="J188" s="107"/>
      <c r="K188" s="99"/>
      <c r="L188" s="99"/>
    </row>
    <row r="189" spans="2:12" ht="51.6" customHeight="1" x14ac:dyDescent="0.35">
      <c r="B189" s="3"/>
      <c r="C189" s="3"/>
      <c r="D189" s="3"/>
      <c r="E189" s="20"/>
      <c r="F189" s="21" t="s">
        <v>557</v>
      </c>
      <c r="G189" s="97">
        <v>400000</v>
      </c>
      <c r="H189" s="97">
        <v>300000</v>
      </c>
      <c r="I189" s="99">
        <v>0</v>
      </c>
      <c r="J189" s="107"/>
      <c r="K189" s="99"/>
      <c r="L189" s="99"/>
    </row>
    <row r="190" spans="2:12" ht="88.2" customHeight="1" x14ac:dyDescent="0.35">
      <c r="B190" s="3"/>
      <c r="C190" s="3"/>
      <c r="D190" s="3"/>
      <c r="E190" s="20"/>
      <c r="F190" s="21" t="s">
        <v>543</v>
      </c>
      <c r="G190" s="97">
        <v>162168</v>
      </c>
      <c r="H190" s="97">
        <v>54056</v>
      </c>
      <c r="I190" s="99">
        <v>54056</v>
      </c>
      <c r="J190" s="107"/>
      <c r="K190" s="99"/>
      <c r="L190" s="99"/>
    </row>
    <row r="191" spans="2:12" ht="47.25" hidden="1" customHeight="1" x14ac:dyDescent="0.35">
      <c r="B191" s="6"/>
      <c r="C191" s="6"/>
      <c r="D191" s="6"/>
      <c r="E191" s="16"/>
      <c r="F191" s="60"/>
      <c r="G191" s="45"/>
      <c r="H191" s="45"/>
      <c r="I191" s="54"/>
      <c r="J191" s="52"/>
      <c r="K191" s="54"/>
      <c r="L191" s="54"/>
    </row>
    <row r="192" spans="2:12" ht="67.2" customHeight="1" x14ac:dyDescent="0.35">
      <c r="B192" s="6"/>
      <c r="C192" s="6"/>
      <c r="D192" s="6"/>
      <c r="E192" s="16"/>
      <c r="F192" s="61" t="s">
        <v>340</v>
      </c>
      <c r="G192" s="53">
        <f t="shared" ref="G192:L192" si="12">G195</f>
        <v>6408</v>
      </c>
      <c r="H192" s="53">
        <f t="shared" si="12"/>
        <v>6408</v>
      </c>
      <c r="I192" s="53">
        <f t="shared" si="12"/>
        <v>6408</v>
      </c>
      <c r="J192" s="53">
        <f t="shared" si="12"/>
        <v>0</v>
      </c>
      <c r="K192" s="53">
        <f t="shared" si="12"/>
        <v>0</v>
      </c>
      <c r="L192" s="53">
        <f t="shared" si="12"/>
        <v>0</v>
      </c>
    </row>
    <row r="193" spans="1:13" ht="39" hidden="1" customHeight="1" x14ac:dyDescent="0.35">
      <c r="B193" s="6" t="s">
        <v>334</v>
      </c>
      <c r="C193" s="6" t="s">
        <v>335</v>
      </c>
      <c r="D193" s="6" t="s">
        <v>324</v>
      </c>
      <c r="E193" s="7" t="s">
        <v>336</v>
      </c>
      <c r="F193" s="37"/>
      <c r="G193" s="54"/>
      <c r="H193" s="54"/>
      <c r="I193" s="54"/>
      <c r="J193" s="54"/>
      <c r="K193" s="54"/>
      <c r="L193" s="54"/>
    </row>
    <row r="194" spans="1:13" ht="55.5" hidden="1" customHeight="1" x14ac:dyDescent="0.35">
      <c r="B194" s="6" t="s">
        <v>244</v>
      </c>
      <c r="C194" s="6" t="s">
        <v>245</v>
      </c>
      <c r="D194" s="6" t="s">
        <v>215</v>
      </c>
      <c r="E194" s="16"/>
      <c r="F194" s="37"/>
      <c r="G194" s="54"/>
      <c r="H194" s="54"/>
      <c r="I194" s="54"/>
      <c r="J194" s="54"/>
      <c r="K194" s="54"/>
      <c r="L194" s="54"/>
    </row>
    <row r="195" spans="1:13" s="84" customFormat="1" ht="53.4" customHeight="1" x14ac:dyDescent="0.3">
      <c r="A195" s="82"/>
      <c r="B195" s="3" t="s">
        <v>69</v>
      </c>
      <c r="C195" s="3" t="s">
        <v>70</v>
      </c>
      <c r="D195" s="3" t="s">
        <v>71</v>
      </c>
      <c r="E195" s="20" t="s">
        <v>179</v>
      </c>
      <c r="F195" s="21" t="s">
        <v>488</v>
      </c>
      <c r="G195" s="99">
        <v>6408</v>
      </c>
      <c r="H195" s="99">
        <v>6408</v>
      </c>
      <c r="I195" s="99">
        <v>6408</v>
      </c>
      <c r="J195" s="99"/>
      <c r="K195" s="99"/>
      <c r="L195" s="99"/>
    </row>
    <row r="196" spans="1:13" ht="40.5" hidden="1" customHeight="1" x14ac:dyDescent="0.35">
      <c r="B196" s="6" t="s">
        <v>674</v>
      </c>
      <c r="C196" s="6" t="s">
        <v>679</v>
      </c>
      <c r="D196" s="6" t="s">
        <v>684</v>
      </c>
      <c r="E196" s="16"/>
      <c r="F196" s="37" t="s">
        <v>311</v>
      </c>
      <c r="G196" s="54"/>
      <c r="H196" s="54"/>
      <c r="I196" s="54"/>
      <c r="J196" s="52"/>
      <c r="K196" s="54"/>
      <c r="L196" s="54"/>
    </row>
    <row r="197" spans="1:13" ht="34.200000000000003" hidden="1" customHeight="1" x14ac:dyDescent="0.35">
      <c r="B197" s="6" t="s">
        <v>675</v>
      </c>
      <c r="C197" s="6" t="s">
        <v>680</v>
      </c>
      <c r="D197" s="6" t="s">
        <v>685</v>
      </c>
      <c r="E197" s="16"/>
      <c r="F197" s="37" t="s">
        <v>428</v>
      </c>
      <c r="G197" s="54"/>
      <c r="H197" s="54"/>
      <c r="I197" s="54"/>
      <c r="J197" s="52"/>
      <c r="K197" s="54"/>
      <c r="L197" s="54"/>
    </row>
    <row r="198" spans="1:13" ht="54" hidden="1" x14ac:dyDescent="0.35">
      <c r="B198" s="6" t="s">
        <v>676</v>
      </c>
      <c r="C198" s="6" t="s">
        <v>681</v>
      </c>
      <c r="D198" s="6" t="s">
        <v>686</v>
      </c>
      <c r="E198" s="7" t="s">
        <v>163</v>
      </c>
      <c r="F198" s="37" t="s">
        <v>427</v>
      </c>
      <c r="G198" s="54"/>
      <c r="H198" s="54"/>
      <c r="I198" s="54"/>
      <c r="J198" s="52"/>
      <c r="K198" s="54"/>
      <c r="L198" s="54"/>
    </row>
    <row r="199" spans="1:13" ht="72" hidden="1" x14ac:dyDescent="0.35">
      <c r="B199" s="6" t="s">
        <v>677</v>
      </c>
      <c r="C199" s="6" t="s">
        <v>682</v>
      </c>
      <c r="D199" s="6" t="s">
        <v>687</v>
      </c>
      <c r="E199" s="7" t="s">
        <v>98</v>
      </c>
      <c r="F199" s="37" t="s">
        <v>333</v>
      </c>
      <c r="G199" s="54"/>
      <c r="H199" s="54"/>
      <c r="I199" s="54"/>
      <c r="J199" s="52"/>
      <c r="K199" s="54"/>
      <c r="L199" s="54"/>
    </row>
    <row r="200" spans="1:13" ht="90" hidden="1" x14ac:dyDescent="0.35">
      <c r="B200" s="6" t="s">
        <v>678</v>
      </c>
      <c r="C200" s="6" t="s">
        <v>683</v>
      </c>
      <c r="D200" s="6" t="s">
        <v>215</v>
      </c>
      <c r="E200" s="16" t="s">
        <v>239</v>
      </c>
      <c r="F200" s="37" t="s">
        <v>332</v>
      </c>
      <c r="G200" s="54"/>
      <c r="H200" s="54"/>
      <c r="I200" s="54"/>
      <c r="J200" s="52"/>
      <c r="K200" s="54"/>
      <c r="L200" s="54"/>
    </row>
    <row r="201" spans="1:13" hidden="1" x14ac:dyDescent="0.35">
      <c r="G201" s="62"/>
      <c r="H201" s="63"/>
      <c r="I201" s="62"/>
      <c r="J201" s="62"/>
      <c r="K201" s="62"/>
      <c r="L201" s="62"/>
    </row>
    <row r="202" spans="1:13" ht="45" customHeight="1" x14ac:dyDescent="0.35">
      <c r="B202" s="6"/>
      <c r="C202" s="6"/>
      <c r="D202" s="6"/>
      <c r="E202" s="16"/>
      <c r="F202" s="171" t="s">
        <v>777</v>
      </c>
      <c r="G202" s="53">
        <f t="shared" ref="G202:L202" si="13">SUM(G205:G207)</f>
        <v>605679</v>
      </c>
      <c r="H202" s="53">
        <f t="shared" si="13"/>
        <v>605679</v>
      </c>
      <c r="I202" s="53">
        <f t="shared" si="13"/>
        <v>605669</v>
      </c>
      <c r="J202" s="53">
        <f t="shared" si="13"/>
        <v>0</v>
      </c>
      <c r="K202" s="53">
        <f t="shared" si="13"/>
        <v>0</v>
      </c>
      <c r="L202" s="53">
        <f t="shared" si="13"/>
        <v>0</v>
      </c>
    </row>
    <row r="203" spans="1:13" hidden="1" x14ac:dyDescent="0.35">
      <c r="G203" s="62"/>
      <c r="H203" s="63"/>
      <c r="I203" s="62"/>
      <c r="J203" s="62"/>
      <c r="K203" s="62"/>
      <c r="L203" s="62"/>
    </row>
    <row r="204" spans="1:13" hidden="1" x14ac:dyDescent="0.35">
      <c r="G204" s="62"/>
      <c r="H204" s="63"/>
      <c r="I204" s="62"/>
      <c r="J204" s="62"/>
      <c r="K204" s="62"/>
      <c r="L204" s="62"/>
    </row>
    <row r="205" spans="1:13" ht="69" customHeight="1" x14ac:dyDescent="0.35">
      <c r="B205" s="3" t="s">
        <v>92</v>
      </c>
      <c r="C205" s="3" t="s">
        <v>93</v>
      </c>
      <c r="D205" s="3" t="s">
        <v>89</v>
      </c>
      <c r="E205" s="20" t="s">
        <v>587</v>
      </c>
      <c r="F205" s="21" t="s">
        <v>590</v>
      </c>
      <c r="G205" s="99">
        <v>5500</v>
      </c>
      <c r="H205" s="99">
        <v>5500</v>
      </c>
      <c r="I205" s="99">
        <v>5490</v>
      </c>
      <c r="J205" s="107"/>
      <c r="K205" s="99"/>
      <c r="L205" s="99"/>
    </row>
    <row r="206" spans="1:13" ht="36.6" customHeight="1" x14ac:dyDescent="0.35">
      <c r="B206" s="3" t="s">
        <v>117</v>
      </c>
      <c r="C206" s="3" t="s">
        <v>118</v>
      </c>
      <c r="D206" s="3" t="s">
        <v>119</v>
      </c>
      <c r="E206" s="20" t="s">
        <v>120</v>
      </c>
      <c r="F206" s="21" t="s">
        <v>588</v>
      </c>
      <c r="G206" s="99">
        <v>536500</v>
      </c>
      <c r="H206" s="99">
        <v>536500</v>
      </c>
      <c r="I206" s="99">
        <v>536500</v>
      </c>
      <c r="J206" s="107"/>
      <c r="K206" s="99"/>
      <c r="L206" s="99"/>
    </row>
    <row r="207" spans="1:13" ht="38.4" customHeight="1" x14ac:dyDescent="0.35">
      <c r="B207" s="3" t="s">
        <v>244</v>
      </c>
      <c r="C207" s="3" t="s">
        <v>245</v>
      </c>
      <c r="D207" s="3"/>
      <c r="E207" s="20" t="s">
        <v>689</v>
      </c>
      <c r="F207" s="21" t="s">
        <v>631</v>
      </c>
      <c r="G207" s="99">
        <v>63679</v>
      </c>
      <c r="H207" s="99">
        <v>63679</v>
      </c>
      <c r="I207" s="99">
        <v>63679</v>
      </c>
      <c r="J207" s="107"/>
      <c r="K207" s="99"/>
      <c r="L207" s="99"/>
    </row>
    <row r="208" spans="1:13" s="51" customFormat="1" ht="27.6" customHeight="1" x14ac:dyDescent="0.3">
      <c r="A208" s="48"/>
      <c r="B208" s="30"/>
      <c r="C208" s="30"/>
      <c r="D208" s="30"/>
      <c r="E208" s="30" t="s">
        <v>4</v>
      </c>
      <c r="F208" s="61"/>
      <c r="G208" s="53">
        <f t="shared" ref="G208:L208" si="14">G192+G170+G154+G148+G107+G202+G152</f>
        <v>34080736.719999999</v>
      </c>
      <c r="H208" s="53">
        <f t="shared" si="14"/>
        <v>29451637.989999998</v>
      </c>
      <c r="I208" s="53">
        <f t="shared" si="14"/>
        <v>24830449.709999997</v>
      </c>
      <c r="J208" s="53">
        <f t="shared" si="14"/>
        <v>1727500</v>
      </c>
      <c r="K208" s="53">
        <f t="shared" si="14"/>
        <v>1727500</v>
      </c>
      <c r="L208" s="53">
        <f t="shared" si="14"/>
        <v>1727500</v>
      </c>
      <c r="M208" s="175"/>
    </row>
    <row r="209" spans="1:12" s="51" customFormat="1" ht="43.2" customHeight="1" x14ac:dyDescent="0.3">
      <c r="A209" s="48"/>
      <c r="B209" s="13" t="s">
        <v>201</v>
      </c>
      <c r="C209" s="30"/>
      <c r="D209" s="30"/>
      <c r="E209" s="61" t="s">
        <v>200</v>
      </c>
      <c r="F209" s="61"/>
      <c r="G209" s="49"/>
      <c r="H209" s="49"/>
      <c r="I209" s="49"/>
      <c r="J209" s="49"/>
      <c r="K209" s="49"/>
      <c r="L209" s="49"/>
    </row>
    <row r="210" spans="1:12" s="51" customFormat="1" ht="75" hidden="1" customHeight="1" x14ac:dyDescent="0.35">
      <c r="A210" s="48"/>
      <c r="B210" s="6"/>
      <c r="C210" s="6"/>
      <c r="D210" s="6"/>
      <c r="E210" s="7"/>
      <c r="F210" s="61" t="s">
        <v>304</v>
      </c>
      <c r="G210" s="49">
        <f>G211+G212</f>
        <v>0</v>
      </c>
      <c r="H210" s="49">
        <f>H211+H212</f>
        <v>0</v>
      </c>
      <c r="I210" s="49">
        <f>I211+I212</f>
        <v>0</v>
      </c>
      <c r="J210" s="49"/>
      <c r="K210" s="49"/>
      <c r="L210" s="49"/>
    </row>
    <row r="211" spans="1:12" s="51" customFormat="1" ht="73.5" hidden="1" customHeight="1" x14ac:dyDescent="0.35">
      <c r="A211" s="48"/>
      <c r="B211" s="6" t="s">
        <v>350</v>
      </c>
      <c r="C211" s="6" t="s">
        <v>335</v>
      </c>
      <c r="D211" s="6" t="s">
        <v>324</v>
      </c>
      <c r="E211" s="7" t="s">
        <v>344</v>
      </c>
      <c r="F211" s="14" t="s">
        <v>349</v>
      </c>
      <c r="G211" s="45"/>
      <c r="H211" s="45"/>
      <c r="I211" s="45"/>
      <c r="J211" s="49"/>
      <c r="K211" s="49"/>
      <c r="L211" s="49"/>
    </row>
    <row r="212" spans="1:12" s="51" customFormat="1" ht="102" hidden="1" customHeight="1" x14ac:dyDescent="0.35">
      <c r="A212" s="48"/>
      <c r="B212" s="10" t="s">
        <v>273</v>
      </c>
      <c r="C212" s="11">
        <v>3111</v>
      </c>
      <c r="D212" s="11">
        <v>1040</v>
      </c>
      <c r="E212" s="14" t="s">
        <v>274</v>
      </c>
      <c r="F212" s="14" t="s">
        <v>349</v>
      </c>
      <c r="G212" s="45"/>
      <c r="H212" s="45"/>
      <c r="I212" s="45"/>
      <c r="J212" s="49"/>
      <c r="K212" s="49"/>
      <c r="L212" s="49"/>
    </row>
    <row r="213" spans="1:12" s="51" customFormat="1" ht="49.2" customHeight="1" x14ac:dyDescent="0.3">
      <c r="A213" s="48"/>
      <c r="B213" s="10"/>
      <c r="C213" s="11"/>
      <c r="D213" s="11"/>
      <c r="E213" s="14"/>
      <c r="F213" s="61" t="s">
        <v>483</v>
      </c>
      <c r="G213" s="53">
        <f>G226+G229+G227+G228</f>
        <v>2392847</v>
      </c>
      <c r="H213" s="53">
        <f>H226+H229+H227+H228</f>
        <v>1975247</v>
      </c>
      <c r="I213" s="53">
        <f>I226+I229+I227+I228</f>
        <v>1454355.31</v>
      </c>
      <c r="J213" s="53">
        <f>J226+J229+J227</f>
        <v>0</v>
      </c>
      <c r="K213" s="53">
        <f>K226+K229+K227</f>
        <v>0</v>
      </c>
      <c r="L213" s="53">
        <f>L226+L229+L227</f>
        <v>0</v>
      </c>
    </row>
    <row r="214" spans="1:12" s="51" customFormat="1" ht="118.5" hidden="1" customHeight="1" x14ac:dyDescent="0.35">
      <c r="A214" s="48"/>
      <c r="B214" s="10" t="s">
        <v>273</v>
      </c>
      <c r="C214" s="11">
        <v>3111</v>
      </c>
      <c r="D214" s="11">
        <v>1040</v>
      </c>
      <c r="E214" s="14" t="s">
        <v>274</v>
      </c>
      <c r="F214" s="14" t="s">
        <v>422</v>
      </c>
      <c r="G214" s="54"/>
      <c r="H214" s="54"/>
      <c r="I214" s="54"/>
      <c r="J214" s="45"/>
      <c r="K214" s="45"/>
      <c r="L214" s="45"/>
    </row>
    <row r="215" spans="1:12" s="51" customFormat="1" ht="68.25" hidden="1" customHeight="1" x14ac:dyDescent="0.35">
      <c r="A215" s="48"/>
      <c r="B215" s="10" t="s">
        <v>368</v>
      </c>
      <c r="C215" s="11">
        <v>3112</v>
      </c>
      <c r="D215" s="11">
        <v>1040</v>
      </c>
      <c r="E215" s="14" t="s">
        <v>405</v>
      </c>
      <c r="F215" s="14" t="s">
        <v>202</v>
      </c>
      <c r="G215" s="54"/>
      <c r="H215" s="54"/>
      <c r="I215" s="54"/>
      <c r="J215" s="45"/>
      <c r="K215" s="45"/>
      <c r="L215" s="45"/>
    </row>
    <row r="216" spans="1:12" s="51" customFormat="1" ht="93" hidden="1" customHeight="1" x14ac:dyDescent="0.35">
      <c r="A216" s="48"/>
      <c r="B216" s="10" t="s">
        <v>368</v>
      </c>
      <c r="C216" s="11">
        <v>3112</v>
      </c>
      <c r="D216" s="11">
        <v>1040</v>
      </c>
      <c r="E216" s="14" t="s">
        <v>405</v>
      </c>
      <c r="F216" s="14" t="s">
        <v>246</v>
      </c>
      <c r="G216" s="54"/>
      <c r="H216" s="54"/>
      <c r="I216" s="54"/>
      <c r="J216" s="45"/>
      <c r="K216" s="45"/>
      <c r="L216" s="45"/>
    </row>
    <row r="217" spans="1:12" s="51" customFormat="1" ht="39.75" hidden="1" customHeight="1" x14ac:dyDescent="0.35">
      <c r="A217" s="48"/>
      <c r="B217" s="10" t="s">
        <v>369</v>
      </c>
      <c r="C217" s="11"/>
      <c r="D217" s="11"/>
      <c r="E217" s="30"/>
      <c r="F217" s="14" t="s">
        <v>275</v>
      </c>
      <c r="G217" s="54"/>
      <c r="H217" s="54"/>
      <c r="I217" s="54"/>
      <c r="J217" s="45"/>
      <c r="K217" s="45"/>
      <c r="L217" s="45"/>
    </row>
    <row r="218" spans="1:12" s="51" customFormat="1" ht="43.5" hidden="1" customHeight="1" x14ac:dyDescent="0.35">
      <c r="A218" s="48"/>
      <c r="B218" s="10"/>
      <c r="C218" s="11"/>
      <c r="D218" s="11"/>
      <c r="E218" s="30"/>
      <c r="F218" s="14"/>
      <c r="G218" s="54"/>
      <c r="H218" s="54"/>
      <c r="I218" s="54"/>
      <c r="J218" s="45"/>
      <c r="K218" s="45"/>
      <c r="L218" s="45"/>
    </row>
    <row r="219" spans="1:12" s="51" customFormat="1" ht="41.25" hidden="1" customHeight="1" x14ac:dyDescent="0.35">
      <c r="A219" s="48"/>
      <c r="B219" s="10" t="s">
        <v>370</v>
      </c>
      <c r="C219" s="11"/>
      <c r="D219" s="30"/>
      <c r="E219" s="30"/>
      <c r="F219" s="14"/>
      <c r="G219" s="45"/>
      <c r="H219" s="45"/>
      <c r="I219" s="45"/>
      <c r="J219" s="45"/>
      <c r="K219" s="45"/>
      <c r="L219" s="45"/>
    </row>
    <row r="220" spans="1:12" s="51" customFormat="1" ht="34.5" hidden="1" customHeight="1" x14ac:dyDescent="0.35">
      <c r="A220" s="48"/>
      <c r="B220" s="10" t="s">
        <v>371</v>
      </c>
      <c r="C220" s="11"/>
      <c r="D220" s="30"/>
      <c r="E220" s="30"/>
      <c r="F220" s="14"/>
      <c r="G220" s="45"/>
      <c r="H220" s="45"/>
      <c r="I220" s="45"/>
      <c r="J220" s="45"/>
      <c r="K220" s="45"/>
      <c r="L220" s="45"/>
    </row>
    <row r="221" spans="1:12" s="51" customFormat="1" ht="151.5" hidden="1" customHeight="1" x14ac:dyDescent="0.35">
      <c r="A221" s="48"/>
      <c r="B221" s="10" t="s">
        <v>372</v>
      </c>
      <c r="C221" s="11">
        <v>3111</v>
      </c>
      <c r="D221" s="11">
        <v>1040</v>
      </c>
      <c r="E221" s="14" t="s">
        <v>274</v>
      </c>
      <c r="F221" s="61" t="s">
        <v>198</v>
      </c>
      <c r="G221" s="45"/>
      <c r="H221" s="45"/>
      <c r="I221" s="45"/>
      <c r="J221" s="49">
        <f>J223</f>
        <v>0</v>
      </c>
      <c r="K221" s="49">
        <f>K223</f>
        <v>0</v>
      </c>
      <c r="L221" s="49">
        <f>L223</f>
        <v>0</v>
      </c>
    </row>
    <row r="222" spans="1:12" s="51" customFormat="1" ht="161.25" hidden="1" customHeight="1" x14ac:dyDescent="0.35">
      <c r="A222" s="48"/>
      <c r="B222" s="10" t="s">
        <v>373</v>
      </c>
      <c r="C222" s="11">
        <v>7691</v>
      </c>
      <c r="D222" s="11"/>
      <c r="E222" s="14" t="s">
        <v>219</v>
      </c>
      <c r="F222" s="14" t="s">
        <v>480</v>
      </c>
      <c r="G222" s="45"/>
      <c r="H222" s="45"/>
      <c r="I222" s="45"/>
      <c r="J222" s="54"/>
      <c r="K222" s="54"/>
      <c r="L222" s="49"/>
    </row>
    <row r="223" spans="1:12" s="51" customFormat="1" ht="69" hidden="1" customHeight="1" x14ac:dyDescent="0.3">
      <c r="A223" s="48"/>
      <c r="B223" s="10"/>
      <c r="C223" s="30"/>
      <c r="D223" s="30"/>
      <c r="E223" s="30"/>
      <c r="F223" s="61" t="s">
        <v>309</v>
      </c>
      <c r="G223" s="53">
        <f>G224</f>
        <v>0</v>
      </c>
      <c r="H223" s="53">
        <f>H224</f>
        <v>0</v>
      </c>
      <c r="I223" s="53">
        <f>I224</f>
        <v>0</v>
      </c>
      <c r="J223" s="53">
        <f>J225</f>
        <v>0</v>
      </c>
      <c r="K223" s="53">
        <f>K225</f>
        <v>0</v>
      </c>
      <c r="L223" s="53">
        <f>L225</f>
        <v>0</v>
      </c>
    </row>
    <row r="224" spans="1:12" s="51" customFormat="1" ht="69" hidden="1" customHeight="1" x14ac:dyDescent="0.35">
      <c r="A224" s="48"/>
      <c r="B224" s="10" t="s">
        <v>273</v>
      </c>
      <c r="C224" s="30"/>
      <c r="D224" s="30"/>
      <c r="E224" s="30"/>
      <c r="F224" s="14" t="s">
        <v>447</v>
      </c>
      <c r="G224" s="54"/>
      <c r="H224" s="54"/>
      <c r="I224" s="54"/>
      <c r="J224" s="53"/>
      <c r="K224" s="53"/>
      <c r="L224" s="53"/>
    </row>
    <row r="225" spans="1:12" s="51" customFormat="1" ht="45" hidden="1" customHeight="1" x14ac:dyDescent="0.35">
      <c r="A225" s="48"/>
      <c r="B225" s="30"/>
      <c r="C225" s="30"/>
      <c r="D225" s="30"/>
      <c r="E225" s="30"/>
      <c r="F225" s="14" t="s">
        <v>367</v>
      </c>
      <c r="G225" s="45"/>
      <c r="H225" s="45"/>
      <c r="I225" s="45"/>
      <c r="J225" s="54"/>
      <c r="K225" s="54"/>
      <c r="L225" s="54"/>
    </row>
    <row r="226" spans="1:12" s="51" customFormat="1" ht="88.8" customHeight="1" x14ac:dyDescent="0.3">
      <c r="A226" s="48"/>
      <c r="B226" s="22" t="s">
        <v>273</v>
      </c>
      <c r="C226" s="22" t="s">
        <v>484</v>
      </c>
      <c r="D226" s="22" t="s">
        <v>135</v>
      </c>
      <c r="E226" s="2" t="s">
        <v>485</v>
      </c>
      <c r="F226" s="2" t="s">
        <v>508</v>
      </c>
      <c r="G226" s="97">
        <v>1872347</v>
      </c>
      <c r="H226" s="97">
        <v>1458747</v>
      </c>
      <c r="I226" s="99">
        <v>1189471.32</v>
      </c>
      <c r="J226" s="99"/>
      <c r="K226" s="99"/>
      <c r="L226" s="99"/>
    </row>
    <row r="227" spans="1:12" s="51" customFormat="1" ht="143.25" hidden="1" customHeight="1" x14ac:dyDescent="0.3">
      <c r="A227" s="48"/>
      <c r="B227" s="22"/>
      <c r="C227" s="22"/>
      <c r="D227" s="22"/>
      <c r="E227" s="2"/>
      <c r="F227" s="2"/>
      <c r="G227" s="97"/>
      <c r="H227" s="97"/>
      <c r="I227" s="99"/>
      <c r="J227" s="99"/>
      <c r="K227" s="99"/>
      <c r="L227" s="99"/>
    </row>
    <row r="228" spans="1:12" s="51" customFormat="1" ht="102" customHeight="1" x14ac:dyDescent="0.3">
      <c r="A228" s="48"/>
      <c r="B228" s="22" t="s">
        <v>273</v>
      </c>
      <c r="C228" s="22" t="s">
        <v>484</v>
      </c>
      <c r="D228" s="22" t="s">
        <v>135</v>
      </c>
      <c r="E228" s="2" t="s">
        <v>485</v>
      </c>
      <c r="F228" s="2" t="s">
        <v>591</v>
      </c>
      <c r="G228" s="97">
        <v>425000</v>
      </c>
      <c r="H228" s="97">
        <v>425000</v>
      </c>
      <c r="I228" s="99">
        <v>210499.99</v>
      </c>
      <c r="J228" s="99"/>
      <c r="K228" s="99"/>
      <c r="L228" s="99"/>
    </row>
    <row r="229" spans="1:12" s="51" customFormat="1" ht="50.4" customHeight="1" x14ac:dyDescent="0.3">
      <c r="A229" s="48"/>
      <c r="B229" s="22" t="s">
        <v>368</v>
      </c>
      <c r="C229" s="22" t="s">
        <v>486</v>
      </c>
      <c r="D229" s="22" t="s">
        <v>135</v>
      </c>
      <c r="E229" s="2" t="s">
        <v>405</v>
      </c>
      <c r="F229" s="2" t="s">
        <v>509</v>
      </c>
      <c r="G229" s="97">
        <v>95500</v>
      </c>
      <c r="H229" s="97">
        <v>91500</v>
      </c>
      <c r="I229" s="97">
        <v>54384</v>
      </c>
      <c r="J229" s="99"/>
      <c r="K229" s="99"/>
      <c r="L229" s="99"/>
    </row>
    <row r="230" spans="1:12" s="51" customFormat="1" ht="69" hidden="1" customHeight="1" x14ac:dyDescent="0.35">
      <c r="A230" s="48"/>
      <c r="B230" s="28"/>
      <c r="C230" s="28"/>
      <c r="D230" s="28"/>
      <c r="E230" s="14"/>
      <c r="F230" s="14"/>
      <c r="G230" s="45"/>
      <c r="H230" s="45"/>
      <c r="I230" s="45"/>
      <c r="J230" s="54"/>
      <c r="K230" s="54"/>
      <c r="L230" s="54"/>
    </row>
    <row r="231" spans="1:12" s="51" customFormat="1" ht="86.4" customHeight="1" x14ac:dyDescent="0.35">
      <c r="A231" s="48"/>
      <c r="B231" s="22" t="s">
        <v>742</v>
      </c>
      <c r="C231" s="22" t="s">
        <v>484</v>
      </c>
      <c r="D231" s="22" t="s">
        <v>135</v>
      </c>
      <c r="E231" s="2" t="s">
        <v>485</v>
      </c>
      <c r="F231" s="61" t="s">
        <v>814</v>
      </c>
      <c r="G231" s="49">
        <v>7500</v>
      </c>
      <c r="H231" s="49">
        <v>7500</v>
      </c>
      <c r="I231" s="49">
        <v>0</v>
      </c>
      <c r="J231" s="54"/>
      <c r="K231" s="54"/>
      <c r="L231" s="54"/>
    </row>
    <row r="232" spans="1:12" s="51" customFormat="1" ht="25.5" customHeight="1" x14ac:dyDescent="0.3">
      <c r="A232" s="48"/>
      <c r="B232" s="30"/>
      <c r="C232" s="30"/>
      <c r="D232" s="30"/>
      <c r="E232" s="176" t="s">
        <v>203</v>
      </c>
      <c r="F232" s="61"/>
      <c r="G232" s="53">
        <f t="shared" ref="G232:L232" si="15">G213+G210+G223+G231</f>
        <v>2400347</v>
      </c>
      <c r="H232" s="53">
        <f t="shared" si="15"/>
        <v>1982747</v>
      </c>
      <c r="I232" s="53">
        <f t="shared" si="15"/>
        <v>1454355.31</v>
      </c>
      <c r="J232" s="53">
        <f t="shared" si="15"/>
        <v>0</v>
      </c>
      <c r="K232" s="53">
        <f t="shared" si="15"/>
        <v>0</v>
      </c>
      <c r="L232" s="53">
        <f t="shared" si="15"/>
        <v>0</v>
      </c>
    </row>
    <row r="233" spans="1:12" ht="61.2" customHeight="1" x14ac:dyDescent="0.35">
      <c r="B233" s="177">
        <v>1000000</v>
      </c>
      <c r="C233" s="170"/>
      <c r="D233" s="170"/>
      <c r="E233" s="38" t="s">
        <v>127</v>
      </c>
      <c r="F233" s="14"/>
      <c r="G233" s="45"/>
      <c r="H233" s="45"/>
      <c r="I233" s="52"/>
      <c r="J233" s="52"/>
      <c r="K233" s="52"/>
      <c r="L233" s="52"/>
    </row>
    <row r="234" spans="1:12" ht="54" hidden="1" x14ac:dyDescent="0.35">
      <c r="B234" s="177">
        <v>1010000</v>
      </c>
      <c r="C234" s="170"/>
      <c r="D234" s="170"/>
      <c r="E234" s="7" t="s">
        <v>127</v>
      </c>
      <c r="F234" s="14"/>
      <c r="G234" s="45"/>
      <c r="H234" s="45"/>
      <c r="I234" s="52"/>
      <c r="J234" s="52"/>
      <c r="K234" s="52"/>
      <c r="L234" s="52"/>
    </row>
    <row r="235" spans="1:12" ht="54.6" customHeight="1" x14ac:dyDescent="0.35">
      <c r="B235" s="11"/>
      <c r="C235" s="11"/>
      <c r="D235" s="11"/>
      <c r="E235" s="11"/>
      <c r="F235" s="61" t="s">
        <v>489</v>
      </c>
      <c r="G235" s="49">
        <f t="shared" ref="G235:L235" si="16">G237</f>
        <v>159500</v>
      </c>
      <c r="H235" s="49">
        <f t="shared" si="16"/>
        <v>67000</v>
      </c>
      <c r="I235" s="53">
        <f t="shared" si="16"/>
        <v>12150.6</v>
      </c>
      <c r="J235" s="49">
        <f t="shared" si="16"/>
        <v>0</v>
      </c>
      <c r="K235" s="49">
        <f t="shared" si="16"/>
        <v>0</v>
      </c>
      <c r="L235" s="49">
        <f t="shared" si="16"/>
        <v>0</v>
      </c>
    </row>
    <row r="236" spans="1:12" ht="78" hidden="1" customHeight="1" x14ac:dyDescent="0.35">
      <c r="B236" s="6" t="s">
        <v>133</v>
      </c>
      <c r="C236" s="6" t="s">
        <v>134</v>
      </c>
      <c r="D236" s="6" t="s">
        <v>135</v>
      </c>
      <c r="E236" s="7" t="s">
        <v>136</v>
      </c>
      <c r="F236" s="14" t="s">
        <v>128</v>
      </c>
      <c r="G236" s="54"/>
      <c r="H236" s="54"/>
      <c r="I236" s="54"/>
      <c r="J236" s="52"/>
      <c r="K236" s="52"/>
      <c r="L236" s="52"/>
    </row>
    <row r="237" spans="1:12" s="84" customFormat="1" ht="51" customHeight="1" x14ac:dyDescent="0.3">
      <c r="A237" s="82"/>
      <c r="B237" s="22" t="s">
        <v>133</v>
      </c>
      <c r="C237" s="22" t="s">
        <v>134</v>
      </c>
      <c r="D237" s="22" t="s">
        <v>135</v>
      </c>
      <c r="E237" s="34" t="s">
        <v>136</v>
      </c>
      <c r="F237" s="2"/>
      <c r="G237" s="99">
        <v>159500</v>
      </c>
      <c r="H237" s="99">
        <v>67000</v>
      </c>
      <c r="I237" s="99">
        <v>12150.6</v>
      </c>
      <c r="J237" s="107"/>
      <c r="K237" s="107"/>
      <c r="L237" s="107"/>
    </row>
    <row r="238" spans="1:12" ht="61.5" hidden="1" customHeight="1" x14ac:dyDescent="0.35">
      <c r="B238" s="6"/>
      <c r="C238" s="6"/>
      <c r="D238" s="6"/>
      <c r="E238" s="7"/>
      <c r="F238" s="14"/>
      <c r="G238" s="54"/>
      <c r="H238" s="54"/>
      <c r="I238" s="54"/>
      <c r="J238" s="52"/>
      <c r="K238" s="52"/>
      <c r="L238" s="52"/>
    </row>
    <row r="239" spans="1:12" s="51" customFormat="1" ht="56.25" customHeight="1" x14ac:dyDescent="0.3">
      <c r="A239" s="48"/>
      <c r="B239" s="30"/>
      <c r="C239" s="30"/>
      <c r="D239" s="30"/>
      <c r="E239" s="30"/>
      <c r="F239" s="61" t="s">
        <v>255</v>
      </c>
      <c r="G239" s="49">
        <f t="shared" ref="G239:L239" si="17">G240+G242+G243+G244+G245+G246</f>
        <v>2206675</v>
      </c>
      <c r="H239" s="49">
        <f t="shared" si="17"/>
        <v>2206675</v>
      </c>
      <c r="I239" s="53">
        <f t="shared" si="17"/>
        <v>1746606.2799999998</v>
      </c>
      <c r="J239" s="53">
        <f t="shared" si="17"/>
        <v>3849057</v>
      </c>
      <c r="K239" s="53">
        <f t="shared" si="17"/>
        <v>1235000</v>
      </c>
      <c r="L239" s="53">
        <f t="shared" si="17"/>
        <v>756630.38</v>
      </c>
    </row>
    <row r="240" spans="1:12" ht="87.6" customHeight="1" x14ac:dyDescent="0.35">
      <c r="B240" s="26" t="s">
        <v>129</v>
      </c>
      <c r="C240" s="26" t="s">
        <v>130</v>
      </c>
      <c r="D240" s="26" t="s">
        <v>131</v>
      </c>
      <c r="E240" s="20" t="s">
        <v>132</v>
      </c>
      <c r="F240" s="125" t="s">
        <v>743</v>
      </c>
      <c r="G240" s="126">
        <v>1556205</v>
      </c>
      <c r="H240" s="126">
        <v>1556205</v>
      </c>
      <c r="I240" s="126">
        <v>1376981.18</v>
      </c>
      <c r="J240" s="126">
        <v>3349057</v>
      </c>
      <c r="K240" s="126">
        <v>735000</v>
      </c>
      <c r="L240" s="126">
        <v>617520.38</v>
      </c>
    </row>
    <row r="241" spans="2:13" ht="86.25" hidden="1" customHeight="1" x14ac:dyDescent="0.35">
      <c r="B241" s="1"/>
      <c r="C241" s="1"/>
      <c r="D241" s="1"/>
      <c r="E241" s="1"/>
      <c r="F241" s="2" t="s">
        <v>406</v>
      </c>
      <c r="G241" s="99"/>
      <c r="H241" s="99"/>
      <c r="I241" s="99"/>
      <c r="J241" s="107"/>
      <c r="K241" s="107"/>
      <c r="L241" s="107"/>
    </row>
    <row r="242" spans="2:13" ht="34.5" hidden="1" customHeight="1" x14ac:dyDescent="0.35">
      <c r="B242" s="1"/>
      <c r="C242" s="1"/>
      <c r="D242" s="1"/>
      <c r="E242" s="1"/>
      <c r="F242" s="2"/>
      <c r="G242" s="99"/>
      <c r="H242" s="99"/>
      <c r="I242" s="99"/>
      <c r="J242" s="107"/>
      <c r="K242" s="107"/>
      <c r="L242" s="107"/>
    </row>
    <row r="243" spans="2:13" ht="69" customHeight="1" x14ac:dyDescent="0.35">
      <c r="B243" s="3" t="s">
        <v>137</v>
      </c>
      <c r="C243" s="3" t="s">
        <v>138</v>
      </c>
      <c r="D243" s="3" t="s">
        <v>139</v>
      </c>
      <c r="E243" s="5" t="s">
        <v>140</v>
      </c>
      <c r="F243" s="124" t="s">
        <v>407</v>
      </c>
      <c r="G243" s="99">
        <v>342280</v>
      </c>
      <c r="H243" s="99">
        <v>342280</v>
      </c>
      <c r="I243" s="99">
        <v>172030.74</v>
      </c>
      <c r="J243" s="107"/>
      <c r="K243" s="107"/>
      <c r="L243" s="107"/>
    </row>
    <row r="244" spans="2:13" ht="55.8" customHeight="1" x14ac:dyDescent="0.35">
      <c r="B244" s="3" t="s">
        <v>141</v>
      </c>
      <c r="C244" s="3" t="s">
        <v>142</v>
      </c>
      <c r="D244" s="3" t="s">
        <v>139</v>
      </c>
      <c r="E244" s="5" t="s">
        <v>143</v>
      </c>
      <c r="F244" s="124" t="s">
        <v>408</v>
      </c>
      <c r="G244" s="99">
        <v>97940</v>
      </c>
      <c r="H244" s="99">
        <v>97940</v>
      </c>
      <c r="I244" s="99">
        <v>93300.160000000003</v>
      </c>
      <c r="J244" s="107"/>
      <c r="K244" s="107"/>
      <c r="L244" s="107"/>
    </row>
    <row r="245" spans="2:13" ht="71.400000000000006" customHeight="1" x14ac:dyDescent="0.35">
      <c r="B245" s="3" t="s">
        <v>144</v>
      </c>
      <c r="C245" s="3" t="s">
        <v>145</v>
      </c>
      <c r="D245" s="3" t="s">
        <v>139</v>
      </c>
      <c r="E245" s="5" t="s">
        <v>146</v>
      </c>
      <c r="F245" s="124" t="s">
        <v>423</v>
      </c>
      <c r="G245" s="99">
        <v>35950</v>
      </c>
      <c r="H245" s="99">
        <v>35950</v>
      </c>
      <c r="I245" s="99">
        <v>23594.2</v>
      </c>
      <c r="J245" s="107"/>
      <c r="K245" s="107"/>
      <c r="L245" s="107"/>
    </row>
    <row r="246" spans="2:13" ht="46.8" customHeight="1" x14ac:dyDescent="0.35">
      <c r="B246" s="9">
        <v>1017622</v>
      </c>
      <c r="C246" s="9">
        <v>7622</v>
      </c>
      <c r="D246" s="9" t="s">
        <v>147</v>
      </c>
      <c r="E246" s="2" t="s">
        <v>148</v>
      </c>
      <c r="F246" s="2" t="s">
        <v>538</v>
      </c>
      <c r="G246" s="99">
        <v>174300</v>
      </c>
      <c r="H246" s="99">
        <v>174300</v>
      </c>
      <c r="I246" s="99">
        <v>80700</v>
      </c>
      <c r="J246" s="99">
        <v>500000</v>
      </c>
      <c r="K246" s="99">
        <v>500000</v>
      </c>
      <c r="L246" s="99">
        <v>139110</v>
      </c>
    </row>
    <row r="247" spans="2:13" ht="44.25" hidden="1" customHeight="1" x14ac:dyDescent="0.35">
      <c r="B247" s="10"/>
      <c r="C247" s="10"/>
      <c r="D247" s="10"/>
      <c r="E247" s="14"/>
      <c r="F247" s="61" t="s">
        <v>198</v>
      </c>
      <c r="G247" s="53">
        <f t="shared" ref="G247:L247" si="18">G249+G251+G252+G253+G248+G250</f>
        <v>0</v>
      </c>
      <c r="H247" s="53"/>
      <c r="I247" s="53">
        <f t="shared" si="18"/>
        <v>0</v>
      </c>
      <c r="J247" s="53">
        <f t="shared" si="18"/>
        <v>0</v>
      </c>
      <c r="K247" s="53">
        <f t="shared" si="18"/>
        <v>0</v>
      </c>
      <c r="L247" s="53">
        <f t="shared" si="18"/>
        <v>0</v>
      </c>
      <c r="M247" s="19">
        <f>M249+M251+M252+M253</f>
        <v>0</v>
      </c>
    </row>
    <row r="248" spans="2:13" ht="143.25" hidden="1" customHeight="1" x14ac:dyDescent="0.35">
      <c r="B248" s="10" t="s">
        <v>264</v>
      </c>
      <c r="C248" s="10" t="s">
        <v>266</v>
      </c>
      <c r="D248" s="10" t="s">
        <v>230</v>
      </c>
      <c r="E248" s="14" t="s">
        <v>265</v>
      </c>
      <c r="F248" s="14" t="s">
        <v>267</v>
      </c>
      <c r="G248" s="54"/>
      <c r="H248" s="54"/>
      <c r="I248" s="54"/>
      <c r="J248" s="49"/>
      <c r="K248" s="49"/>
      <c r="L248" s="49"/>
      <c r="M248" s="27"/>
    </row>
    <row r="249" spans="2:13" ht="70.5" hidden="1" customHeight="1" x14ac:dyDescent="0.35">
      <c r="B249" s="10" t="s">
        <v>137</v>
      </c>
      <c r="C249" s="10" t="s">
        <v>138</v>
      </c>
      <c r="D249" s="28" t="s">
        <v>139</v>
      </c>
      <c r="E249" s="7" t="s">
        <v>233</v>
      </c>
      <c r="F249" s="14" t="s">
        <v>268</v>
      </c>
      <c r="G249" s="54"/>
      <c r="H249" s="54"/>
      <c r="I249" s="54"/>
      <c r="J249" s="52"/>
      <c r="K249" s="52"/>
      <c r="L249" s="52"/>
    </row>
    <row r="250" spans="2:13" ht="70.5" hidden="1" customHeight="1" x14ac:dyDescent="0.35">
      <c r="B250" s="10" t="s">
        <v>141</v>
      </c>
      <c r="C250" s="10" t="s">
        <v>142</v>
      </c>
      <c r="D250" s="28" t="s">
        <v>139</v>
      </c>
      <c r="E250" s="7" t="s">
        <v>143</v>
      </c>
      <c r="F250" s="14" t="s">
        <v>271</v>
      </c>
      <c r="G250" s="54"/>
      <c r="H250" s="54"/>
      <c r="I250" s="54"/>
      <c r="J250" s="52"/>
      <c r="K250" s="52"/>
      <c r="L250" s="52"/>
    </row>
    <row r="251" spans="2:13" ht="33" hidden="1" customHeight="1" x14ac:dyDescent="0.35">
      <c r="B251" s="10" t="s">
        <v>234</v>
      </c>
      <c r="C251" s="10" t="s">
        <v>235</v>
      </c>
      <c r="D251" s="10" t="s">
        <v>139</v>
      </c>
      <c r="E251" s="14" t="s">
        <v>236</v>
      </c>
      <c r="F251" s="14" t="s">
        <v>269</v>
      </c>
      <c r="G251" s="54"/>
      <c r="H251" s="54"/>
      <c r="I251" s="54"/>
      <c r="J251" s="52"/>
      <c r="K251" s="52"/>
      <c r="L251" s="52"/>
    </row>
    <row r="252" spans="2:13" ht="45" hidden="1" customHeight="1" x14ac:dyDescent="0.35">
      <c r="B252" s="10" t="s">
        <v>129</v>
      </c>
      <c r="C252" s="10" t="s">
        <v>130</v>
      </c>
      <c r="D252" s="10" t="s">
        <v>131</v>
      </c>
      <c r="E252" s="14" t="s">
        <v>132</v>
      </c>
      <c r="F252" s="14" t="s">
        <v>270</v>
      </c>
      <c r="G252" s="45"/>
      <c r="H252" s="45"/>
      <c r="I252" s="54"/>
      <c r="J252" s="52"/>
      <c r="K252" s="52"/>
      <c r="L252" s="52"/>
    </row>
    <row r="253" spans="2:13" ht="13.5" hidden="1" customHeight="1" x14ac:dyDescent="0.35">
      <c r="B253" s="10" t="s">
        <v>241</v>
      </c>
      <c r="C253" s="10" t="s">
        <v>242</v>
      </c>
      <c r="D253" s="10" t="s">
        <v>147</v>
      </c>
      <c r="E253" s="14" t="s">
        <v>148</v>
      </c>
      <c r="F253" s="14" t="s">
        <v>243</v>
      </c>
      <c r="G253" s="45"/>
      <c r="H253" s="45"/>
      <c r="I253" s="54"/>
      <c r="J253" s="52"/>
      <c r="K253" s="52"/>
      <c r="L253" s="52"/>
    </row>
    <row r="254" spans="2:13" ht="63.75" hidden="1" customHeight="1" x14ac:dyDescent="0.35">
      <c r="B254" s="10"/>
      <c r="C254" s="10"/>
      <c r="D254" s="10"/>
      <c r="E254" s="14"/>
      <c r="F254" s="61" t="s">
        <v>309</v>
      </c>
      <c r="G254" s="54">
        <f t="shared" ref="G254:L254" si="19">G256+G257+G258+G259+G255</f>
        <v>0</v>
      </c>
      <c r="H254" s="54">
        <f t="shared" si="19"/>
        <v>0</v>
      </c>
      <c r="I254" s="54">
        <f t="shared" si="19"/>
        <v>0</v>
      </c>
      <c r="J254" s="54">
        <f t="shared" si="19"/>
        <v>0</v>
      </c>
      <c r="K254" s="54">
        <f t="shared" si="19"/>
        <v>0</v>
      </c>
      <c r="L254" s="54">
        <f t="shared" si="19"/>
        <v>0</v>
      </c>
    </row>
    <row r="255" spans="2:13" ht="45" hidden="1" customHeight="1" x14ac:dyDescent="0.35">
      <c r="B255" s="10" t="s">
        <v>314</v>
      </c>
      <c r="C255" s="10" t="s">
        <v>320</v>
      </c>
      <c r="D255" s="10"/>
      <c r="E255" s="14"/>
      <c r="F255" s="14" t="s">
        <v>410</v>
      </c>
      <c r="G255" s="54"/>
      <c r="H255" s="54"/>
      <c r="I255" s="54"/>
      <c r="J255" s="54"/>
      <c r="K255" s="54"/>
      <c r="L255" s="54"/>
    </row>
    <row r="256" spans="2:13" ht="84.75" hidden="1" customHeight="1" x14ac:dyDescent="0.35">
      <c r="B256" s="10" t="s">
        <v>129</v>
      </c>
      <c r="C256" s="10" t="s">
        <v>130</v>
      </c>
      <c r="D256" s="10" t="s">
        <v>131</v>
      </c>
      <c r="E256" s="14" t="s">
        <v>132</v>
      </c>
      <c r="F256" s="14" t="s">
        <v>409</v>
      </c>
      <c r="G256" s="54"/>
      <c r="H256" s="54"/>
      <c r="I256" s="54"/>
      <c r="J256" s="54"/>
      <c r="K256" s="54"/>
      <c r="L256" s="54"/>
    </row>
    <row r="257" spans="2:12" ht="87" hidden="1" customHeight="1" x14ac:dyDescent="0.35">
      <c r="B257" s="10" t="s">
        <v>137</v>
      </c>
      <c r="C257" s="10" t="s">
        <v>138</v>
      </c>
      <c r="D257" s="10" t="s">
        <v>139</v>
      </c>
      <c r="E257" s="14" t="s">
        <v>411</v>
      </c>
      <c r="F257" s="14" t="s">
        <v>448</v>
      </c>
      <c r="G257" s="54"/>
      <c r="H257" s="54"/>
      <c r="I257" s="54"/>
      <c r="J257" s="52"/>
      <c r="K257" s="52"/>
      <c r="L257" s="52"/>
    </row>
    <row r="258" spans="2:12" ht="72" hidden="1" customHeight="1" x14ac:dyDescent="0.35">
      <c r="B258" s="10" t="s">
        <v>141</v>
      </c>
      <c r="C258" s="10" t="s">
        <v>142</v>
      </c>
      <c r="D258" s="10" t="s">
        <v>139</v>
      </c>
      <c r="E258" s="14" t="s">
        <v>143</v>
      </c>
      <c r="F258" s="14" t="s">
        <v>449</v>
      </c>
      <c r="G258" s="54"/>
      <c r="H258" s="54"/>
      <c r="I258" s="54"/>
      <c r="J258" s="52"/>
      <c r="K258" s="52"/>
      <c r="L258" s="52"/>
    </row>
    <row r="259" spans="2:12" ht="49.5" hidden="1" customHeight="1" x14ac:dyDescent="0.35">
      <c r="B259" s="10" t="s">
        <v>241</v>
      </c>
      <c r="C259" s="10" t="s">
        <v>242</v>
      </c>
      <c r="D259" s="10" t="s">
        <v>147</v>
      </c>
      <c r="E259" s="14" t="s">
        <v>148</v>
      </c>
      <c r="F259" s="14" t="s">
        <v>450</v>
      </c>
      <c r="G259" s="54"/>
      <c r="H259" s="54"/>
      <c r="I259" s="54"/>
      <c r="J259" s="52"/>
      <c r="K259" s="52"/>
      <c r="L259" s="52"/>
    </row>
    <row r="260" spans="2:12" ht="70.5" hidden="1" customHeight="1" x14ac:dyDescent="0.35">
      <c r="B260" s="10"/>
      <c r="C260" s="10"/>
      <c r="D260" s="10"/>
      <c r="E260" s="14"/>
      <c r="F260" s="61" t="s">
        <v>304</v>
      </c>
      <c r="G260" s="53">
        <f t="shared" ref="G260:L260" si="20">G262+G263+G264+G265+G266+G267+G261</f>
        <v>0</v>
      </c>
      <c r="H260" s="53">
        <f t="shared" si="20"/>
        <v>0</v>
      </c>
      <c r="I260" s="53">
        <f>I262+I263+I264+I265+I266+I267+I261</f>
        <v>0</v>
      </c>
      <c r="J260" s="53">
        <f t="shared" si="20"/>
        <v>0</v>
      </c>
      <c r="K260" s="53">
        <f t="shared" si="20"/>
        <v>0</v>
      </c>
      <c r="L260" s="53">
        <f t="shared" si="20"/>
        <v>0</v>
      </c>
    </row>
    <row r="261" spans="2:12" ht="73.5" hidden="1" customHeight="1" x14ac:dyDescent="0.35">
      <c r="B261" s="6" t="s">
        <v>337</v>
      </c>
      <c r="C261" s="6" t="s">
        <v>335</v>
      </c>
      <c r="D261" s="6" t="s">
        <v>324</v>
      </c>
      <c r="E261" s="7" t="s">
        <v>344</v>
      </c>
      <c r="F261" s="37" t="s">
        <v>312</v>
      </c>
      <c r="G261" s="54"/>
      <c r="H261" s="54"/>
      <c r="I261" s="54"/>
      <c r="J261" s="52"/>
      <c r="K261" s="52"/>
      <c r="L261" s="52"/>
    </row>
    <row r="262" spans="2:12" ht="104.25" hidden="1" customHeight="1" x14ac:dyDescent="0.35">
      <c r="B262" s="10" t="s">
        <v>264</v>
      </c>
      <c r="C262" s="10" t="s">
        <v>266</v>
      </c>
      <c r="D262" s="10" t="s">
        <v>230</v>
      </c>
      <c r="E262" s="14" t="s">
        <v>265</v>
      </c>
      <c r="F262" s="14" t="s">
        <v>321</v>
      </c>
      <c r="G262" s="54"/>
      <c r="H262" s="54"/>
      <c r="I262" s="54"/>
      <c r="J262" s="52"/>
      <c r="K262" s="52"/>
      <c r="L262" s="52"/>
    </row>
    <row r="263" spans="2:12" ht="43.5" hidden="1" customHeight="1" x14ac:dyDescent="0.35">
      <c r="B263" s="10" t="s">
        <v>316</v>
      </c>
      <c r="C263" s="10" t="s">
        <v>313</v>
      </c>
      <c r="D263" s="10" t="s">
        <v>418</v>
      </c>
      <c r="E263" s="14" t="s">
        <v>419</v>
      </c>
      <c r="F263" s="14" t="s">
        <v>321</v>
      </c>
      <c r="G263" s="54"/>
      <c r="H263" s="54"/>
      <c r="I263" s="54"/>
      <c r="J263" s="52"/>
      <c r="K263" s="52"/>
      <c r="L263" s="52"/>
    </row>
    <row r="264" spans="2:12" ht="43.5" hidden="1" customHeight="1" x14ac:dyDescent="0.35">
      <c r="B264" s="10" t="s">
        <v>314</v>
      </c>
      <c r="C264" s="10" t="s">
        <v>320</v>
      </c>
      <c r="D264" s="10" t="s">
        <v>418</v>
      </c>
      <c r="E264" s="14" t="s">
        <v>417</v>
      </c>
      <c r="F264" s="14" t="s">
        <v>321</v>
      </c>
      <c r="G264" s="54"/>
      <c r="H264" s="54"/>
      <c r="I264" s="54"/>
      <c r="J264" s="52"/>
      <c r="K264" s="52"/>
      <c r="L264" s="52"/>
    </row>
    <row r="265" spans="2:12" ht="81.75" hidden="1" customHeight="1" x14ac:dyDescent="0.35">
      <c r="B265" s="10" t="s">
        <v>317</v>
      </c>
      <c r="C265" s="10" t="s">
        <v>319</v>
      </c>
      <c r="D265" s="10" t="s">
        <v>416</v>
      </c>
      <c r="E265" s="14" t="s">
        <v>415</v>
      </c>
      <c r="F265" s="14" t="s">
        <v>321</v>
      </c>
      <c r="G265" s="54"/>
      <c r="H265" s="54"/>
      <c r="I265" s="54"/>
      <c r="J265" s="52"/>
      <c r="K265" s="52"/>
      <c r="L265" s="52"/>
    </row>
    <row r="266" spans="2:12" ht="75.75" hidden="1" customHeight="1" x14ac:dyDescent="0.35">
      <c r="B266" s="10" t="s">
        <v>315</v>
      </c>
      <c r="C266" s="10" t="s">
        <v>318</v>
      </c>
      <c r="D266" s="10" t="s">
        <v>131</v>
      </c>
      <c r="E266" s="14" t="s">
        <v>414</v>
      </c>
      <c r="F266" s="14" t="s">
        <v>321</v>
      </c>
      <c r="G266" s="54"/>
      <c r="H266" s="54"/>
      <c r="I266" s="54"/>
      <c r="J266" s="52"/>
      <c r="K266" s="52"/>
      <c r="L266" s="52"/>
    </row>
    <row r="267" spans="2:12" ht="88.5" hidden="1" customHeight="1" x14ac:dyDescent="0.35">
      <c r="B267" s="10" t="s">
        <v>234</v>
      </c>
      <c r="C267" s="10" t="s">
        <v>235</v>
      </c>
      <c r="D267" s="10" t="s">
        <v>413</v>
      </c>
      <c r="E267" s="14" t="s">
        <v>412</v>
      </c>
      <c r="F267" s="14" t="s">
        <v>321</v>
      </c>
      <c r="G267" s="54"/>
      <c r="H267" s="54"/>
      <c r="I267" s="54"/>
      <c r="J267" s="52"/>
      <c r="K267" s="52"/>
      <c r="L267" s="52"/>
    </row>
    <row r="268" spans="2:12" ht="48.6" customHeight="1" x14ac:dyDescent="0.35">
      <c r="B268" s="10"/>
      <c r="C268" s="10"/>
      <c r="D268" s="10"/>
      <c r="E268" s="14"/>
      <c r="F268" s="61" t="s">
        <v>581</v>
      </c>
      <c r="G268" s="53">
        <f>G269+G271+G270+G272</f>
        <v>141297</v>
      </c>
      <c r="H268" s="53">
        <f>H269+H271+H270+H272</f>
        <v>86000</v>
      </c>
      <c r="I268" s="53">
        <f>I269+I271+I270</f>
        <v>72461.600000000006</v>
      </c>
      <c r="J268" s="53">
        <f>J269+J271</f>
        <v>43000</v>
      </c>
      <c r="K268" s="53">
        <f>K269+K271</f>
        <v>43000</v>
      </c>
      <c r="L268" s="53">
        <f>L269+L271</f>
        <v>42930</v>
      </c>
    </row>
    <row r="269" spans="2:12" ht="61.2" customHeight="1" x14ac:dyDescent="0.35">
      <c r="B269" s="9" t="s">
        <v>317</v>
      </c>
      <c r="C269" s="9" t="s">
        <v>319</v>
      </c>
      <c r="D269" s="9" t="s">
        <v>416</v>
      </c>
      <c r="E269" s="2" t="s">
        <v>415</v>
      </c>
      <c r="F269" s="2" t="s">
        <v>582</v>
      </c>
      <c r="G269" s="99">
        <v>2000</v>
      </c>
      <c r="H269" s="99">
        <v>2000</v>
      </c>
      <c r="I269" s="99">
        <v>2000</v>
      </c>
      <c r="J269" s="107">
        <v>43000</v>
      </c>
      <c r="K269" s="107">
        <v>43000</v>
      </c>
      <c r="L269" s="107">
        <v>42930</v>
      </c>
    </row>
    <row r="270" spans="2:12" ht="57" customHeight="1" x14ac:dyDescent="0.35">
      <c r="B270" s="9" t="s">
        <v>137</v>
      </c>
      <c r="C270" s="9" t="s">
        <v>138</v>
      </c>
      <c r="D270" s="9" t="s">
        <v>139</v>
      </c>
      <c r="E270" s="2" t="s">
        <v>411</v>
      </c>
      <c r="F270" s="2" t="s">
        <v>744</v>
      </c>
      <c r="G270" s="99">
        <v>43297</v>
      </c>
      <c r="H270" s="99">
        <v>22000</v>
      </c>
      <c r="I270" s="99">
        <v>22000</v>
      </c>
      <c r="J270" s="107"/>
      <c r="K270" s="107"/>
      <c r="L270" s="107"/>
    </row>
    <row r="271" spans="2:12" ht="50.4" customHeight="1" x14ac:dyDescent="0.35">
      <c r="B271" s="9" t="s">
        <v>141</v>
      </c>
      <c r="C271" s="9" t="s">
        <v>142</v>
      </c>
      <c r="D271" s="9" t="s">
        <v>139</v>
      </c>
      <c r="E271" s="2" t="s">
        <v>143</v>
      </c>
      <c r="F271" s="2" t="s">
        <v>816</v>
      </c>
      <c r="G271" s="99">
        <v>84000</v>
      </c>
      <c r="H271" s="99">
        <v>50000</v>
      </c>
      <c r="I271" s="99">
        <v>48461.599999999999</v>
      </c>
      <c r="J271" s="106"/>
      <c r="K271" s="106"/>
      <c r="L271" s="106"/>
    </row>
    <row r="272" spans="2:12" ht="63" customHeight="1" x14ac:dyDescent="0.35">
      <c r="B272" s="9" t="s">
        <v>234</v>
      </c>
      <c r="C272" s="9" t="s">
        <v>235</v>
      </c>
      <c r="D272" s="9" t="s">
        <v>139</v>
      </c>
      <c r="E272" s="2" t="s">
        <v>412</v>
      </c>
      <c r="F272" s="2" t="s">
        <v>673</v>
      </c>
      <c r="G272" s="99">
        <v>12000</v>
      </c>
      <c r="H272" s="99">
        <v>12000</v>
      </c>
      <c r="I272" s="105">
        <v>0</v>
      </c>
      <c r="J272" s="106"/>
      <c r="K272" s="106"/>
      <c r="L272" s="106"/>
    </row>
    <row r="273" spans="1:13" s="51" customFormat="1" ht="36.75" customHeight="1" x14ac:dyDescent="0.3">
      <c r="A273" s="48"/>
      <c r="B273" s="13"/>
      <c r="C273" s="13"/>
      <c r="D273" s="13"/>
      <c r="E273" s="30" t="s">
        <v>4</v>
      </c>
      <c r="F273" s="61"/>
      <c r="G273" s="53">
        <f t="shared" ref="G273:L273" si="21">G268+G239+G235</f>
        <v>2507472</v>
      </c>
      <c r="H273" s="53">
        <f t="shared" si="21"/>
        <v>2359675</v>
      </c>
      <c r="I273" s="53">
        <f t="shared" si="21"/>
        <v>1831218.48</v>
      </c>
      <c r="J273" s="53">
        <f t="shared" si="21"/>
        <v>3892057</v>
      </c>
      <c r="K273" s="53">
        <f t="shared" si="21"/>
        <v>1278000</v>
      </c>
      <c r="L273" s="53">
        <f t="shared" si="21"/>
        <v>799560.38</v>
      </c>
    </row>
    <row r="274" spans="1:13" ht="64.2" customHeight="1" x14ac:dyDescent="0.35">
      <c r="B274" s="177">
        <v>1200000</v>
      </c>
      <c r="C274" s="178"/>
      <c r="D274" s="178"/>
      <c r="E274" s="38" t="s">
        <v>171</v>
      </c>
      <c r="F274" s="14"/>
      <c r="G274" s="45"/>
      <c r="H274" s="45"/>
      <c r="I274" s="44"/>
      <c r="J274" s="44"/>
      <c r="K274" s="44"/>
      <c r="L274" s="44"/>
    </row>
    <row r="275" spans="1:13" ht="114" hidden="1" customHeight="1" x14ac:dyDescent="0.35">
      <c r="B275" s="23">
        <v>1210000</v>
      </c>
      <c r="C275" s="179"/>
      <c r="D275" s="179"/>
      <c r="E275" s="7" t="s">
        <v>172</v>
      </c>
      <c r="F275" s="14"/>
      <c r="G275" s="45"/>
      <c r="H275" s="45"/>
      <c r="I275" s="44"/>
      <c r="J275" s="44"/>
      <c r="K275" s="44"/>
      <c r="L275" s="44"/>
    </row>
    <row r="276" spans="1:13" ht="76.8" customHeight="1" x14ac:dyDescent="0.35">
      <c r="B276" s="11"/>
      <c r="C276" s="11"/>
      <c r="D276" s="11"/>
      <c r="E276" s="11"/>
      <c r="F276" s="61" t="s">
        <v>778</v>
      </c>
      <c r="G276" s="53">
        <f t="shared" ref="G276:L276" si="22">G290+G294+G297+G316+G317</f>
        <v>21289984.84</v>
      </c>
      <c r="H276" s="53">
        <f t="shared" si="22"/>
        <v>21289984.84</v>
      </c>
      <c r="I276" s="53">
        <f t="shared" si="22"/>
        <v>21289984.84</v>
      </c>
      <c r="J276" s="53">
        <f t="shared" si="22"/>
        <v>1078626.0900000001</v>
      </c>
      <c r="K276" s="53">
        <f t="shared" si="22"/>
        <v>1078626.0900000001</v>
      </c>
      <c r="L276" s="64">
        <f t="shared" si="22"/>
        <v>1078626.0900000001</v>
      </c>
      <c r="M276" s="27"/>
    </row>
    <row r="277" spans="1:13" ht="74.25" hidden="1" customHeight="1" x14ac:dyDescent="0.35">
      <c r="B277" s="6" t="s">
        <v>25</v>
      </c>
      <c r="C277" s="6" t="s">
        <v>26</v>
      </c>
      <c r="D277" s="6" t="s">
        <v>212</v>
      </c>
      <c r="E277" s="7" t="s">
        <v>27</v>
      </c>
      <c r="F277" s="14" t="s">
        <v>382</v>
      </c>
      <c r="G277" s="53">
        <f>G287+G288+G289</f>
        <v>0</v>
      </c>
      <c r="H277" s="53">
        <f>H287+H288+H289</f>
        <v>0</v>
      </c>
      <c r="I277" s="53">
        <f>I287+I288+I289</f>
        <v>0</v>
      </c>
      <c r="J277" s="53">
        <f>J278+J281+J279+J280+J282</f>
        <v>0</v>
      </c>
      <c r="K277" s="53">
        <f>K278+K281+K279+K280+K282</f>
        <v>0</v>
      </c>
      <c r="L277" s="53">
        <f>L278+L281+L279+L280+L282</f>
        <v>0</v>
      </c>
      <c r="M277" s="65">
        <f>M278+M281+M279+M280+M282</f>
        <v>0</v>
      </c>
    </row>
    <row r="278" spans="1:13" ht="54.75" hidden="1" customHeight="1" x14ac:dyDescent="0.35">
      <c r="B278" s="6"/>
      <c r="C278" s="6"/>
      <c r="D278" s="6"/>
      <c r="E278" s="7"/>
      <c r="F278" s="14" t="s">
        <v>277</v>
      </c>
      <c r="G278" s="45"/>
      <c r="H278" s="45"/>
      <c r="I278" s="54"/>
      <c r="J278" s="49"/>
      <c r="K278" s="50"/>
      <c r="L278" s="50"/>
    </row>
    <row r="279" spans="1:13" ht="46.5" hidden="1" customHeight="1" x14ac:dyDescent="0.35">
      <c r="B279" s="6"/>
      <c r="C279" s="6"/>
      <c r="D279" s="6"/>
      <c r="E279" s="7"/>
      <c r="F279" s="14" t="s">
        <v>277</v>
      </c>
      <c r="G279" s="45"/>
      <c r="H279" s="45"/>
      <c r="I279" s="54"/>
      <c r="J279" s="49"/>
      <c r="K279" s="50"/>
      <c r="L279" s="50"/>
    </row>
    <row r="280" spans="1:13" ht="46.5" hidden="1" customHeight="1" x14ac:dyDescent="0.35">
      <c r="B280" s="6"/>
      <c r="C280" s="6"/>
      <c r="D280" s="6"/>
      <c r="E280" s="7"/>
      <c r="F280" s="14" t="s">
        <v>277</v>
      </c>
      <c r="G280" s="45"/>
      <c r="H280" s="45"/>
      <c r="I280" s="54"/>
      <c r="J280" s="49"/>
      <c r="K280" s="50"/>
      <c r="L280" s="50"/>
    </row>
    <row r="281" spans="1:13" ht="48.75" hidden="1" customHeight="1" x14ac:dyDescent="0.35">
      <c r="B281" s="6"/>
      <c r="C281" s="6"/>
      <c r="D281" s="6"/>
      <c r="E281" s="7"/>
      <c r="F281" s="14" t="s">
        <v>277</v>
      </c>
      <c r="G281" s="45"/>
      <c r="H281" s="45"/>
      <c r="I281" s="52"/>
      <c r="J281" s="53"/>
      <c r="K281" s="53"/>
      <c r="L281" s="53"/>
    </row>
    <row r="282" spans="1:13" ht="38.25" hidden="1" customHeight="1" x14ac:dyDescent="0.35">
      <c r="B282" s="6"/>
      <c r="C282" s="6"/>
      <c r="D282" s="6"/>
      <c r="E282" s="7"/>
      <c r="F282" s="14" t="s">
        <v>277</v>
      </c>
      <c r="G282" s="45"/>
      <c r="H282" s="45"/>
      <c r="I282" s="52"/>
      <c r="J282" s="53"/>
      <c r="K282" s="53"/>
      <c r="L282" s="53"/>
    </row>
    <row r="283" spans="1:13" ht="78.75" hidden="1" customHeight="1" x14ac:dyDescent="0.35">
      <c r="B283" s="6"/>
      <c r="C283" s="6"/>
      <c r="D283" s="6"/>
      <c r="E283" s="7"/>
      <c r="F283" s="14" t="s">
        <v>277</v>
      </c>
      <c r="G283" s="45"/>
      <c r="H283" s="45"/>
      <c r="I283" s="52"/>
      <c r="J283" s="49"/>
      <c r="K283" s="50"/>
      <c r="L283" s="53"/>
    </row>
    <row r="284" spans="1:13" ht="78.75" hidden="1" customHeight="1" x14ac:dyDescent="0.35">
      <c r="B284" s="6"/>
      <c r="C284" s="6"/>
      <c r="D284" s="6"/>
      <c r="E284" s="7"/>
      <c r="F284" s="14" t="s">
        <v>277</v>
      </c>
      <c r="G284" s="45"/>
      <c r="H284" s="45"/>
      <c r="I284" s="45"/>
      <c r="J284" s="49"/>
      <c r="K284" s="50"/>
      <c r="L284" s="53"/>
    </row>
    <row r="285" spans="1:13" ht="41.25" hidden="1" customHeight="1" x14ac:dyDescent="0.35">
      <c r="B285" s="6"/>
      <c r="C285" s="6"/>
      <c r="D285" s="6"/>
      <c r="E285" s="7"/>
      <c r="F285" s="14" t="s">
        <v>277</v>
      </c>
      <c r="G285" s="45"/>
      <c r="H285" s="45"/>
      <c r="I285" s="54"/>
      <c r="J285" s="49"/>
      <c r="K285" s="50"/>
      <c r="L285" s="53"/>
    </row>
    <row r="286" spans="1:13" ht="42.75" hidden="1" customHeight="1" x14ac:dyDescent="0.35">
      <c r="B286" s="6"/>
      <c r="C286" s="6"/>
      <c r="D286" s="6"/>
      <c r="E286" s="7"/>
      <c r="F286" s="14" t="s">
        <v>277</v>
      </c>
      <c r="G286" s="45"/>
      <c r="H286" s="45"/>
      <c r="I286" s="52"/>
      <c r="J286" s="49"/>
      <c r="K286" s="50"/>
      <c r="L286" s="53"/>
    </row>
    <row r="287" spans="1:13" ht="42.75" hidden="1" customHeight="1" x14ac:dyDescent="0.35">
      <c r="B287" s="6"/>
      <c r="C287" s="6"/>
      <c r="D287" s="6"/>
      <c r="E287" s="7"/>
      <c r="F287" s="14" t="s">
        <v>381</v>
      </c>
      <c r="G287" s="54"/>
      <c r="H287" s="54"/>
      <c r="I287" s="54"/>
      <c r="J287" s="49"/>
      <c r="K287" s="50"/>
      <c r="L287" s="53"/>
    </row>
    <row r="288" spans="1:13" ht="42.75" hidden="1" customHeight="1" x14ac:dyDescent="0.35">
      <c r="B288" s="6"/>
      <c r="C288" s="6"/>
      <c r="D288" s="6"/>
      <c r="E288" s="7"/>
      <c r="F288" s="14" t="s">
        <v>380</v>
      </c>
      <c r="G288" s="54"/>
      <c r="H288" s="54"/>
      <c r="I288" s="54"/>
      <c r="J288" s="49"/>
      <c r="K288" s="50"/>
      <c r="L288" s="53"/>
    </row>
    <row r="289" spans="2:12" ht="76.5" hidden="1" customHeight="1" x14ac:dyDescent="0.35">
      <c r="B289" s="6"/>
      <c r="C289" s="6"/>
      <c r="D289" s="6"/>
      <c r="E289" s="7"/>
      <c r="F289" s="14" t="s">
        <v>435</v>
      </c>
      <c r="G289" s="54"/>
      <c r="H289" s="54"/>
      <c r="I289" s="52"/>
      <c r="J289" s="49"/>
      <c r="K289" s="50"/>
      <c r="L289" s="53"/>
    </row>
    <row r="290" spans="2:12" ht="49.8" customHeight="1" x14ac:dyDescent="0.35">
      <c r="B290" s="3" t="s">
        <v>527</v>
      </c>
      <c r="C290" s="3" t="s">
        <v>528</v>
      </c>
      <c r="D290" s="3" t="s">
        <v>7</v>
      </c>
      <c r="E290" s="5" t="s">
        <v>526</v>
      </c>
      <c r="F290" s="2" t="s">
        <v>529</v>
      </c>
      <c r="G290" s="105">
        <f>G291+G292</f>
        <v>6955.1</v>
      </c>
      <c r="H290" s="105">
        <f>H291+H292</f>
        <v>6955.1</v>
      </c>
      <c r="I290" s="105">
        <f>I291+I292</f>
        <v>6955.1</v>
      </c>
      <c r="J290" s="99"/>
      <c r="K290" s="106"/>
      <c r="L290" s="105"/>
    </row>
    <row r="291" spans="2:12" ht="64.8" customHeight="1" x14ac:dyDescent="0.35">
      <c r="B291" s="3"/>
      <c r="C291" s="3"/>
      <c r="D291" s="3"/>
      <c r="E291" s="5"/>
      <c r="F291" s="2" t="s">
        <v>532</v>
      </c>
      <c r="G291" s="99">
        <v>2140.0300000000002</v>
      </c>
      <c r="H291" s="99">
        <v>2140.0300000000002</v>
      </c>
      <c r="I291" s="99">
        <v>2140.0300000000002</v>
      </c>
      <c r="J291" s="111"/>
      <c r="K291" s="106"/>
      <c r="L291" s="105"/>
    </row>
    <row r="292" spans="2:12" ht="72.599999999999994" customHeight="1" x14ac:dyDescent="0.35">
      <c r="B292" s="3"/>
      <c r="C292" s="3"/>
      <c r="D292" s="3"/>
      <c r="E292" s="5"/>
      <c r="F292" s="2" t="s">
        <v>531</v>
      </c>
      <c r="G292" s="99">
        <v>4815.07</v>
      </c>
      <c r="H292" s="99">
        <v>4815.07</v>
      </c>
      <c r="I292" s="99">
        <v>4815.07</v>
      </c>
      <c r="J292" s="111"/>
      <c r="K292" s="106"/>
      <c r="L292" s="105"/>
    </row>
    <row r="293" spans="2:12" ht="97.5" hidden="1" customHeight="1" x14ac:dyDescent="0.35">
      <c r="B293" s="3" t="s">
        <v>527</v>
      </c>
      <c r="C293" s="3" t="s">
        <v>528</v>
      </c>
      <c r="D293" s="3" t="s">
        <v>7</v>
      </c>
      <c r="E293" s="5" t="s">
        <v>526</v>
      </c>
      <c r="F293" s="2" t="s">
        <v>575</v>
      </c>
      <c r="G293" s="99"/>
      <c r="H293" s="99"/>
      <c r="I293" s="107">
        <v>0</v>
      </c>
      <c r="J293" s="111"/>
      <c r="K293" s="106"/>
      <c r="L293" s="105"/>
    </row>
    <row r="294" spans="2:12" ht="76.5" hidden="1" customHeight="1" x14ac:dyDescent="0.35">
      <c r="B294" s="3" t="s">
        <v>391</v>
      </c>
      <c r="C294" s="3" t="s">
        <v>392</v>
      </c>
      <c r="D294" s="3" t="s">
        <v>7</v>
      </c>
      <c r="E294" s="5" t="s">
        <v>247</v>
      </c>
      <c r="F294" s="2"/>
      <c r="G294" s="105"/>
      <c r="H294" s="105"/>
      <c r="I294" s="106">
        <v>0</v>
      </c>
      <c r="J294" s="111"/>
      <c r="K294" s="106"/>
      <c r="L294" s="105"/>
    </row>
    <row r="295" spans="2:12" ht="145.5" hidden="1" customHeight="1" x14ac:dyDescent="0.35">
      <c r="B295" s="25"/>
      <c r="C295" s="25"/>
      <c r="D295" s="26"/>
      <c r="E295" s="5"/>
      <c r="F295" s="2"/>
      <c r="G295" s="97"/>
      <c r="H295" s="97"/>
      <c r="I295" s="107"/>
      <c r="J295" s="105"/>
      <c r="K295" s="105"/>
      <c r="L295" s="105"/>
    </row>
    <row r="296" spans="2:12" ht="67.5" hidden="1" customHeight="1" x14ac:dyDescent="0.35">
      <c r="B296" s="25"/>
      <c r="C296" s="25"/>
      <c r="D296" s="26"/>
      <c r="E296" s="5"/>
      <c r="F296" s="2"/>
      <c r="G296" s="97"/>
      <c r="H296" s="97"/>
      <c r="I296" s="107"/>
      <c r="J296" s="105"/>
      <c r="K296" s="105"/>
      <c r="L296" s="105"/>
    </row>
    <row r="297" spans="2:12" ht="41.4" customHeight="1" x14ac:dyDescent="0.35">
      <c r="B297" s="3" t="s">
        <v>5</v>
      </c>
      <c r="C297" s="3" t="s">
        <v>6</v>
      </c>
      <c r="D297" s="4" t="s">
        <v>7</v>
      </c>
      <c r="E297" s="5" t="s">
        <v>8</v>
      </c>
      <c r="F297" s="127" t="s">
        <v>9</v>
      </c>
      <c r="G297" s="105">
        <f>G299+G302+G303+G307</f>
        <v>11094330.629999999</v>
      </c>
      <c r="H297" s="105">
        <f>H299+H302+H303+H307</f>
        <v>11094330.629999999</v>
      </c>
      <c r="I297" s="105">
        <f>I299+I302+I303+I307</f>
        <v>11094330.629999999</v>
      </c>
      <c r="J297" s="111">
        <f>J299+J302+J303+J307+J315</f>
        <v>0</v>
      </c>
      <c r="K297" s="111">
        <f>K299+K302+K303+K307+K315</f>
        <v>0</v>
      </c>
      <c r="L297" s="111">
        <f>L299+L302+L303+L307+L315</f>
        <v>0</v>
      </c>
    </row>
    <row r="298" spans="2:12" ht="111" hidden="1" customHeight="1" x14ac:dyDescent="0.35">
      <c r="B298" s="1"/>
      <c r="C298" s="1"/>
      <c r="D298" s="22"/>
      <c r="E298" s="2"/>
      <c r="F298" s="127"/>
      <c r="G298" s="111"/>
      <c r="H298" s="111"/>
      <c r="I298" s="111"/>
      <c r="J298" s="105"/>
      <c r="K298" s="105"/>
      <c r="L298" s="105"/>
    </row>
    <row r="299" spans="2:12" ht="40.799999999999997" customHeight="1" x14ac:dyDescent="0.35">
      <c r="B299" s="1"/>
      <c r="C299" s="1"/>
      <c r="D299" s="1"/>
      <c r="E299" s="1"/>
      <c r="F299" s="2" t="s">
        <v>512</v>
      </c>
      <c r="G299" s="99">
        <v>10889791.890000001</v>
      </c>
      <c r="H299" s="99">
        <v>10889791.890000001</v>
      </c>
      <c r="I299" s="128">
        <v>10889791.890000001</v>
      </c>
      <c r="J299" s="107">
        <v>0</v>
      </c>
      <c r="K299" s="107">
        <v>0</v>
      </c>
      <c r="L299" s="107">
        <v>0</v>
      </c>
    </row>
    <row r="300" spans="2:12" hidden="1" x14ac:dyDescent="0.35">
      <c r="B300" s="1"/>
      <c r="C300" s="1"/>
      <c r="D300" s="1"/>
      <c r="E300" s="1"/>
      <c r="F300" s="2"/>
      <c r="G300" s="97"/>
      <c r="H300" s="99"/>
      <c r="I300" s="129"/>
      <c r="J300" s="107"/>
      <c r="K300" s="107"/>
      <c r="L300" s="107">
        <v>0</v>
      </c>
    </row>
    <row r="301" spans="2:12" hidden="1" x14ac:dyDescent="0.35">
      <c r="B301" s="1"/>
      <c r="C301" s="1"/>
      <c r="D301" s="1"/>
      <c r="E301" s="1"/>
      <c r="F301" s="2"/>
      <c r="G301" s="97"/>
      <c r="H301" s="99"/>
      <c r="I301" s="129"/>
      <c r="J301" s="107"/>
      <c r="K301" s="107"/>
      <c r="L301" s="107"/>
    </row>
    <row r="302" spans="2:12" ht="36.6" customHeight="1" x14ac:dyDescent="0.35">
      <c r="B302" s="1"/>
      <c r="C302" s="1"/>
      <c r="D302" s="1"/>
      <c r="E302" s="1"/>
      <c r="F302" s="2" t="s">
        <v>365</v>
      </c>
      <c r="G302" s="99">
        <v>72609.929999999993</v>
      </c>
      <c r="H302" s="99">
        <v>72609.929999999993</v>
      </c>
      <c r="I302" s="128">
        <v>72609.929999999993</v>
      </c>
      <c r="J302" s="107">
        <v>0</v>
      </c>
      <c r="K302" s="107">
        <v>0</v>
      </c>
      <c r="L302" s="107">
        <v>0</v>
      </c>
    </row>
    <row r="303" spans="2:12" ht="38.4" customHeight="1" x14ac:dyDescent="0.35">
      <c r="B303" s="1"/>
      <c r="C303" s="1"/>
      <c r="D303" s="1"/>
      <c r="E303" s="1"/>
      <c r="F303" s="2" t="s">
        <v>522</v>
      </c>
      <c r="G303" s="99">
        <v>23812.36</v>
      </c>
      <c r="H303" s="99">
        <v>23812.36</v>
      </c>
      <c r="I303" s="128">
        <v>23812.36</v>
      </c>
      <c r="J303" s="107"/>
      <c r="K303" s="107"/>
      <c r="L303" s="107"/>
    </row>
    <row r="304" spans="2:12" ht="31.2" hidden="1" x14ac:dyDescent="0.35">
      <c r="B304" s="1"/>
      <c r="C304" s="1"/>
      <c r="D304" s="1"/>
      <c r="E304" s="1"/>
      <c r="F304" s="2" t="s">
        <v>468</v>
      </c>
      <c r="G304" s="97"/>
      <c r="H304" s="99"/>
      <c r="I304" s="128"/>
      <c r="J304" s="99">
        <v>0</v>
      </c>
      <c r="K304" s="99">
        <v>0</v>
      </c>
      <c r="L304" s="99">
        <v>0</v>
      </c>
    </row>
    <row r="305" spans="2:12" ht="31.2" hidden="1" x14ac:dyDescent="0.35">
      <c r="B305" s="1"/>
      <c r="C305" s="1"/>
      <c r="D305" s="1"/>
      <c r="E305" s="1"/>
      <c r="F305" s="2" t="s">
        <v>476</v>
      </c>
      <c r="G305" s="97"/>
      <c r="H305" s="99"/>
      <c r="I305" s="128"/>
      <c r="J305" s="99"/>
      <c r="K305" s="99"/>
      <c r="L305" s="99"/>
    </row>
    <row r="306" spans="2:12" ht="31.2" hidden="1" x14ac:dyDescent="0.35">
      <c r="B306" s="1"/>
      <c r="C306" s="1"/>
      <c r="D306" s="1"/>
      <c r="E306" s="1"/>
      <c r="F306" s="2" t="s">
        <v>477</v>
      </c>
      <c r="G306" s="97"/>
      <c r="H306" s="99"/>
      <c r="I306" s="128"/>
      <c r="J306" s="99"/>
      <c r="K306" s="99"/>
      <c r="L306" s="99"/>
    </row>
    <row r="307" spans="2:12" ht="46.8" customHeight="1" x14ac:dyDescent="0.35">
      <c r="B307" s="1"/>
      <c r="C307" s="1"/>
      <c r="D307" s="1"/>
      <c r="E307" s="1"/>
      <c r="F307" s="2" t="s">
        <v>523</v>
      </c>
      <c r="G307" s="99">
        <v>108116.45</v>
      </c>
      <c r="H307" s="99">
        <v>108116.45</v>
      </c>
      <c r="I307" s="128">
        <v>108116.45</v>
      </c>
      <c r="J307" s="99"/>
      <c r="K307" s="99"/>
      <c r="L307" s="99"/>
    </row>
    <row r="308" spans="2:12" hidden="1" x14ac:dyDescent="0.35">
      <c r="B308" s="1"/>
      <c r="C308" s="1"/>
      <c r="D308" s="1"/>
      <c r="E308" s="1"/>
      <c r="F308" s="2" t="s">
        <v>455</v>
      </c>
      <c r="G308" s="97"/>
      <c r="H308" s="97"/>
      <c r="I308" s="99"/>
      <c r="J308" s="99"/>
      <c r="K308" s="99"/>
      <c r="L308" s="99"/>
    </row>
    <row r="309" spans="2:12" hidden="1" x14ac:dyDescent="0.35">
      <c r="B309" s="1"/>
      <c r="C309" s="1"/>
      <c r="D309" s="1"/>
      <c r="E309" s="1"/>
      <c r="F309" s="2" t="s">
        <v>456</v>
      </c>
      <c r="G309" s="97"/>
      <c r="H309" s="97"/>
      <c r="I309" s="99"/>
      <c r="J309" s="99"/>
      <c r="K309" s="99"/>
      <c r="L309" s="99"/>
    </row>
    <row r="310" spans="2:12" ht="46.8" hidden="1" x14ac:dyDescent="0.35">
      <c r="B310" s="1"/>
      <c r="C310" s="1"/>
      <c r="D310" s="1"/>
      <c r="E310" s="1"/>
      <c r="F310" s="2" t="s">
        <v>457</v>
      </c>
      <c r="G310" s="97"/>
      <c r="H310" s="97"/>
      <c r="I310" s="99"/>
      <c r="J310" s="99"/>
      <c r="K310" s="99"/>
      <c r="L310" s="99"/>
    </row>
    <row r="311" spans="2:12" hidden="1" x14ac:dyDescent="0.35">
      <c r="B311" s="1"/>
      <c r="C311" s="1"/>
      <c r="D311" s="1"/>
      <c r="E311" s="1"/>
      <c r="F311" s="2" t="s">
        <v>378</v>
      </c>
      <c r="G311" s="97"/>
      <c r="H311" s="97"/>
      <c r="I311" s="99"/>
      <c r="J311" s="99"/>
      <c r="K311" s="99"/>
      <c r="L311" s="99"/>
    </row>
    <row r="312" spans="2:12" ht="46.8" hidden="1" x14ac:dyDescent="0.35">
      <c r="B312" s="1"/>
      <c r="C312" s="1"/>
      <c r="D312" s="1"/>
      <c r="E312" s="1"/>
      <c r="F312" s="2" t="s">
        <v>379</v>
      </c>
      <c r="G312" s="97"/>
      <c r="H312" s="97"/>
      <c r="I312" s="99"/>
      <c r="J312" s="99"/>
      <c r="K312" s="99"/>
      <c r="L312" s="99"/>
    </row>
    <row r="313" spans="2:12" hidden="1" x14ac:dyDescent="0.35">
      <c r="B313" s="1"/>
      <c r="C313" s="1"/>
      <c r="D313" s="1"/>
      <c r="E313" s="1"/>
      <c r="F313" s="2"/>
      <c r="G313" s="97"/>
      <c r="H313" s="97"/>
      <c r="I313" s="99"/>
      <c r="J313" s="99"/>
      <c r="K313" s="99"/>
      <c r="L313" s="99"/>
    </row>
    <row r="314" spans="2:12" hidden="1" x14ac:dyDescent="0.35">
      <c r="B314" s="1"/>
      <c r="C314" s="1"/>
      <c r="D314" s="1"/>
      <c r="E314" s="1"/>
      <c r="F314" s="2" t="s">
        <v>434</v>
      </c>
      <c r="G314" s="97"/>
      <c r="H314" s="97"/>
      <c r="I314" s="99"/>
      <c r="J314" s="99"/>
      <c r="K314" s="99"/>
      <c r="L314" s="99"/>
    </row>
    <row r="315" spans="2:12" ht="43.2" customHeight="1" x14ac:dyDescent="0.35">
      <c r="B315" s="1"/>
      <c r="C315" s="1"/>
      <c r="D315" s="1"/>
      <c r="E315" s="1"/>
      <c r="F315" s="130" t="s">
        <v>553</v>
      </c>
      <c r="G315" s="97"/>
      <c r="H315" s="97"/>
      <c r="I315" s="99"/>
      <c r="J315" s="99"/>
      <c r="K315" s="99"/>
      <c r="L315" s="99">
        <v>0</v>
      </c>
    </row>
    <row r="316" spans="2:12" ht="43.8" customHeight="1" x14ac:dyDescent="0.35">
      <c r="B316" s="1">
        <v>1217310</v>
      </c>
      <c r="C316" s="1">
        <v>7310</v>
      </c>
      <c r="D316" s="22" t="s">
        <v>14</v>
      </c>
      <c r="E316" s="2" t="s">
        <v>188</v>
      </c>
      <c r="F316" s="2" t="s">
        <v>752</v>
      </c>
      <c r="G316" s="97"/>
      <c r="H316" s="97"/>
      <c r="I316" s="99"/>
      <c r="J316" s="99">
        <v>1078626.0900000001</v>
      </c>
      <c r="K316" s="99">
        <f>J316</f>
        <v>1078626.0900000001</v>
      </c>
      <c r="L316" s="99">
        <v>1078626.0900000001</v>
      </c>
    </row>
    <row r="317" spans="2:12" ht="31.8" x14ac:dyDescent="0.35">
      <c r="B317" s="25">
        <v>1217693</v>
      </c>
      <c r="C317" s="25">
        <v>7693</v>
      </c>
      <c r="D317" s="26" t="s">
        <v>2</v>
      </c>
      <c r="E317" s="5" t="s">
        <v>10</v>
      </c>
      <c r="F317" s="2" t="s">
        <v>481</v>
      </c>
      <c r="G317" s="105">
        <f>G319+G386+G387+G388</f>
        <v>10188699.110000001</v>
      </c>
      <c r="H317" s="105">
        <f>H319+H386+H387+H388</f>
        <v>10188699.110000001</v>
      </c>
      <c r="I317" s="105">
        <f>I319+I386+I387+I388</f>
        <v>10188699.110000001</v>
      </c>
      <c r="J317" s="106">
        <v>0</v>
      </c>
      <c r="K317" s="106">
        <v>0</v>
      </c>
      <c r="L317" s="106">
        <v>0</v>
      </c>
    </row>
    <row r="318" spans="2:12" ht="30.75" hidden="1" customHeight="1" x14ac:dyDescent="0.35">
      <c r="B318" s="1"/>
      <c r="C318" s="1"/>
      <c r="D318" s="1"/>
      <c r="E318" s="1"/>
      <c r="F318" s="2" t="s">
        <v>286</v>
      </c>
      <c r="G318" s="97"/>
      <c r="H318" s="97"/>
      <c r="I318" s="99"/>
      <c r="J318" s="107">
        <v>0</v>
      </c>
      <c r="K318" s="107">
        <v>0</v>
      </c>
      <c r="L318" s="107">
        <v>0</v>
      </c>
    </row>
    <row r="319" spans="2:12" ht="37.200000000000003" customHeight="1" x14ac:dyDescent="0.35">
      <c r="B319" s="1"/>
      <c r="C319" s="1"/>
      <c r="D319" s="1"/>
      <c r="E319" s="1"/>
      <c r="F319" s="2" t="s">
        <v>287</v>
      </c>
      <c r="G319" s="98">
        <v>1638480.12</v>
      </c>
      <c r="H319" s="98">
        <v>1638480.12</v>
      </c>
      <c r="I319" s="99">
        <v>1638480.12</v>
      </c>
      <c r="J319" s="107">
        <v>0</v>
      </c>
      <c r="K319" s="107">
        <v>0</v>
      </c>
      <c r="L319" s="107">
        <v>0</v>
      </c>
    </row>
    <row r="320" spans="2:12" ht="26.25" hidden="1" customHeight="1" x14ac:dyDescent="0.35">
      <c r="B320" s="1"/>
      <c r="C320" s="1"/>
      <c r="D320" s="1"/>
      <c r="E320" s="1"/>
      <c r="F320" s="2"/>
      <c r="G320" s="98"/>
      <c r="H320" s="98"/>
      <c r="I320" s="107"/>
      <c r="J320" s="97"/>
      <c r="K320" s="107"/>
      <c r="L320" s="99"/>
    </row>
    <row r="321" spans="2:12" ht="26.25" hidden="1" customHeight="1" x14ac:dyDescent="0.35">
      <c r="B321" s="1"/>
      <c r="C321" s="1"/>
      <c r="D321" s="1"/>
      <c r="E321" s="1"/>
      <c r="F321" s="2"/>
      <c r="G321" s="98"/>
      <c r="H321" s="98"/>
      <c r="I321" s="107"/>
      <c r="J321" s="97"/>
      <c r="K321" s="107"/>
      <c r="L321" s="99"/>
    </row>
    <row r="322" spans="2:12" ht="26.25" hidden="1" customHeight="1" x14ac:dyDescent="0.35">
      <c r="B322" s="1"/>
      <c r="C322" s="1"/>
      <c r="D322" s="9"/>
      <c r="E322" s="2"/>
      <c r="F322" s="2"/>
      <c r="G322" s="98"/>
      <c r="H322" s="98"/>
      <c r="I322" s="99"/>
      <c r="J322" s="97"/>
      <c r="K322" s="97"/>
      <c r="L322" s="97"/>
    </row>
    <row r="323" spans="2:12" ht="26.25" hidden="1" customHeight="1" x14ac:dyDescent="0.35">
      <c r="B323" s="1"/>
      <c r="C323" s="1"/>
      <c r="D323" s="1"/>
      <c r="E323" s="2"/>
      <c r="F323" s="2"/>
      <c r="G323" s="98"/>
      <c r="H323" s="98"/>
      <c r="I323" s="99"/>
      <c r="J323" s="97"/>
      <c r="K323" s="107"/>
      <c r="L323" s="107"/>
    </row>
    <row r="324" spans="2:12" ht="26.25" hidden="1" customHeight="1" x14ac:dyDescent="0.35">
      <c r="B324" s="1"/>
      <c r="C324" s="1"/>
      <c r="D324" s="1"/>
      <c r="E324" s="2"/>
      <c r="F324" s="2"/>
      <c r="G324" s="98"/>
      <c r="H324" s="98"/>
      <c r="I324" s="99"/>
      <c r="J324" s="97"/>
      <c r="K324" s="107"/>
      <c r="L324" s="107"/>
    </row>
    <row r="325" spans="2:12" ht="26.25" hidden="1" customHeight="1" x14ac:dyDescent="0.35">
      <c r="B325" s="1"/>
      <c r="C325" s="1"/>
      <c r="D325" s="1"/>
      <c r="E325" s="2"/>
      <c r="F325" s="2"/>
      <c r="G325" s="98"/>
      <c r="H325" s="98"/>
      <c r="I325" s="99"/>
      <c r="J325" s="97"/>
      <c r="K325" s="107"/>
      <c r="L325" s="107"/>
    </row>
    <row r="326" spans="2:12" ht="26.25" hidden="1" customHeight="1" x14ac:dyDescent="0.35">
      <c r="B326" s="1"/>
      <c r="C326" s="1"/>
      <c r="D326" s="1"/>
      <c r="E326" s="2"/>
      <c r="F326" s="2"/>
      <c r="G326" s="98"/>
      <c r="H326" s="98"/>
      <c r="I326" s="99"/>
      <c r="J326" s="97"/>
      <c r="K326" s="107"/>
      <c r="L326" s="107"/>
    </row>
    <row r="327" spans="2:12" ht="26.25" hidden="1" customHeight="1" x14ac:dyDescent="0.35">
      <c r="B327" s="1"/>
      <c r="C327" s="1"/>
      <c r="D327" s="1"/>
      <c r="E327" s="2"/>
      <c r="F327" s="2"/>
      <c r="G327" s="98"/>
      <c r="H327" s="98"/>
      <c r="I327" s="99"/>
      <c r="J327" s="97"/>
      <c r="K327" s="107"/>
      <c r="L327" s="107"/>
    </row>
    <row r="328" spans="2:12" ht="26.25" hidden="1" customHeight="1" x14ac:dyDescent="0.35">
      <c r="B328" s="1"/>
      <c r="C328" s="1"/>
      <c r="D328" s="1"/>
      <c r="E328" s="2"/>
      <c r="F328" s="2"/>
      <c r="G328" s="98"/>
      <c r="H328" s="98"/>
      <c r="I328" s="99"/>
      <c r="J328" s="97"/>
      <c r="K328" s="107"/>
      <c r="L328" s="107"/>
    </row>
    <row r="329" spans="2:12" ht="26.25" hidden="1" customHeight="1" x14ac:dyDescent="0.35">
      <c r="B329" s="1"/>
      <c r="C329" s="1"/>
      <c r="D329" s="1"/>
      <c r="E329" s="2"/>
      <c r="F329" s="2"/>
      <c r="G329" s="98"/>
      <c r="H329" s="98"/>
      <c r="I329" s="99"/>
      <c r="J329" s="97"/>
      <c r="K329" s="107"/>
      <c r="L329" s="107"/>
    </row>
    <row r="330" spans="2:12" ht="26.25" hidden="1" customHeight="1" x14ac:dyDescent="0.35">
      <c r="B330" s="1"/>
      <c r="C330" s="1"/>
      <c r="D330" s="1"/>
      <c r="E330" s="2"/>
      <c r="F330" s="2"/>
      <c r="G330" s="98"/>
      <c r="H330" s="98"/>
      <c r="I330" s="99"/>
      <c r="J330" s="97"/>
      <c r="K330" s="107"/>
      <c r="L330" s="107"/>
    </row>
    <row r="331" spans="2:12" ht="26.25" hidden="1" customHeight="1" x14ac:dyDescent="0.35">
      <c r="B331" s="1"/>
      <c r="C331" s="1"/>
      <c r="D331" s="1"/>
      <c r="E331" s="2"/>
      <c r="F331" s="2"/>
      <c r="G331" s="98"/>
      <c r="H331" s="98"/>
      <c r="I331" s="99"/>
      <c r="J331" s="97"/>
      <c r="K331" s="107"/>
      <c r="L331" s="107"/>
    </row>
    <row r="332" spans="2:12" ht="26.25" hidden="1" customHeight="1" x14ac:dyDescent="0.35">
      <c r="B332" s="1"/>
      <c r="C332" s="1"/>
      <c r="D332" s="1"/>
      <c r="E332" s="2"/>
      <c r="F332" s="2"/>
      <c r="G332" s="98"/>
      <c r="H332" s="98"/>
      <c r="I332" s="99"/>
      <c r="J332" s="97"/>
      <c r="K332" s="107"/>
      <c r="L332" s="107"/>
    </row>
    <row r="333" spans="2:12" ht="26.25" hidden="1" customHeight="1" x14ac:dyDescent="0.35">
      <c r="B333" s="1"/>
      <c r="C333" s="1"/>
      <c r="D333" s="1"/>
      <c r="E333" s="2"/>
      <c r="F333" s="2"/>
      <c r="G333" s="98"/>
      <c r="H333" s="98"/>
      <c r="I333" s="99"/>
      <c r="J333" s="97"/>
      <c r="K333" s="107"/>
      <c r="L333" s="99"/>
    </row>
    <row r="334" spans="2:12" ht="26.25" hidden="1" customHeight="1" x14ac:dyDescent="0.35">
      <c r="B334" s="1"/>
      <c r="C334" s="1"/>
      <c r="D334" s="1"/>
      <c r="E334" s="2"/>
      <c r="F334" s="2"/>
      <c r="G334" s="98"/>
      <c r="H334" s="98"/>
      <c r="I334" s="99"/>
      <c r="J334" s="97"/>
      <c r="K334" s="107"/>
      <c r="L334" s="107"/>
    </row>
    <row r="335" spans="2:12" ht="26.25" hidden="1" customHeight="1" x14ac:dyDescent="0.35">
      <c r="B335" s="1"/>
      <c r="C335" s="1"/>
      <c r="D335" s="1"/>
      <c r="E335" s="2"/>
      <c r="F335" s="2"/>
      <c r="G335" s="98"/>
      <c r="H335" s="98"/>
      <c r="I335" s="99"/>
      <c r="J335" s="97"/>
      <c r="K335" s="107"/>
      <c r="L335" s="107"/>
    </row>
    <row r="336" spans="2:12" ht="26.25" hidden="1" customHeight="1" x14ac:dyDescent="0.35">
      <c r="B336" s="1"/>
      <c r="C336" s="1"/>
      <c r="D336" s="1"/>
      <c r="E336" s="2"/>
      <c r="F336" s="2"/>
      <c r="G336" s="98"/>
      <c r="H336" s="98"/>
      <c r="I336" s="99"/>
      <c r="J336" s="97"/>
      <c r="K336" s="107"/>
      <c r="L336" s="107"/>
    </row>
    <row r="337" spans="2:12" ht="26.25" hidden="1" customHeight="1" x14ac:dyDescent="0.35">
      <c r="B337" s="25"/>
      <c r="C337" s="26"/>
      <c r="D337" s="26"/>
      <c r="E337" s="5"/>
      <c r="F337" s="2"/>
      <c r="G337" s="98"/>
      <c r="H337" s="98"/>
      <c r="I337" s="107"/>
      <c r="J337" s="97"/>
      <c r="K337" s="107"/>
      <c r="L337" s="99"/>
    </row>
    <row r="338" spans="2:12" ht="26.25" hidden="1" customHeight="1" x14ac:dyDescent="0.35">
      <c r="B338" s="25"/>
      <c r="C338" s="25"/>
      <c r="D338" s="26"/>
      <c r="E338" s="5"/>
      <c r="F338" s="2"/>
      <c r="G338" s="131"/>
      <c r="H338" s="131"/>
      <c r="I338" s="105"/>
      <c r="J338" s="107"/>
      <c r="K338" s="107"/>
      <c r="L338" s="107"/>
    </row>
    <row r="339" spans="2:12" ht="26.25" hidden="1" customHeight="1" x14ac:dyDescent="0.35">
      <c r="B339" s="25"/>
      <c r="C339" s="25"/>
      <c r="D339" s="26"/>
      <c r="E339" s="5"/>
      <c r="F339" s="2"/>
      <c r="G339" s="132"/>
      <c r="H339" s="132"/>
      <c r="I339" s="133"/>
      <c r="J339" s="107"/>
      <c r="K339" s="107"/>
      <c r="L339" s="107"/>
    </row>
    <row r="340" spans="2:12" ht="26.25" hidden="1" customHeight="1" x14ac:dyDescent="0.35">
      <c r="B340" s="25"/>
      <c r="C340" s="25"/>
      <c r="D340" s="26"/>
      <c r="E340" s="5"/>
      <c r="F340" s="2"/>
      <c r="G340" s="98"/>
      <c r="H340" s="98"/>
      <c r="I340" s="99"/>
      <c r="J340" s="107"/>
      <c r="K340" s="107"/>
      <c r="L340" s="107"/>
    </row>
    <row r="341" spans="2:12" ht="26.25" hidden="1" customHeight="1" x14ac:dyDescent="0.35">
      <c r="B341" s="25"/>
      <c r="C341" s="25"/>
      <c r="D341" s="26"/>
      <c r="E341" s="5"/>
      <c r="F341" s="2"/>
      <c r="G341" s="98"/>
      <c r="H341" s="98"/>
      <c r="I341" s="99"/>
      <c r="J341" s="107"/>
      <c r="K341" s="107"/>
      <c r="L341" s="107"/>
    </row>
    <row r="342" spans="2:12" ht="26.25" hidden="1" customHeight="1" x14ac:dyDescent="0.35">
      <c r="B342" s="25"/>
      <c r="C342" s="25"/>
      <c r="D342" s="26"/>
      <c r="E342" s="5"/>
      <c r="F342" s="2"/>
      <c r="G342" s="98"/>
      <c r="H342" s="98"/>
      <c r="I342" s="99"/>
      <c r="J342" s="107"/>
      <c r="K342" s="107"/>
      <c r="L342" s="107"/>
    </row>
    <row r="343" spans="2:12" ht="26.25" hidden="1" customHeight="1" x14ac:dyDescent="0.35">
      <c r="B343" s="25"/>
      <c r="C343" s="25"/>
      <c r="D343" s="26"/>
      <c r="E343" s="5"/>
      <c r="F343" s="2"/>
      <c r="G343" s="98"/>
      <c r="H343" s="98"/>
      <c r="I343" s="99"/>
      <c r="J343" s="107"/>
      <c r="K343" s="107"/>
      <c r="L343" s="107"/>
    </row>
    <row r="344" spans="2:12" ht="26.25" hidden="1" customHeight="1" x14ac:dyDescent="0.35">
      <c r="B344" s="25"/>
      <c r="C344" s="25"/>
      <c r="D344" s="26"/>
      <c r="E344" s="5"/>
      <c r="F344" s="2"/>
      <c r="G344" s="98"/>
      <c r="H344" s="98"/>
      <c r="I344" s="99"/>
      <c r="J344" s="107"/>
      <c r="K344" s="107"/>
      <c r="L344" s="107"/>
    </row>
    <row r="345" spans="2:12" ht="26.25" hidden="1" customHeight="1" x14ac:dyDescent="0.35">
      <c r="B345" s="25"/>
      <c r="C345" s="25"/>
      <c r="D345" s="26"/>
      <c r="E345" s="5"/>
      <c r="F345" s="2"/>
      <c r="G345" s="98"/>
      <c r="H345" s="98"/>
      <c r="I345" s="99"/>
      <c r="J345" s="107"/>
      <c r="K345" s="107"/>
      <c r="L345" s="107"/>
    </row>
    <row r="346" spans="2:12" ht="26.25" hidden="1" customHeight="1" x14ac:dyDescent="0.35">
      <c r="B346" s="25"/>
      <c r="C346" s="25"/>
      <c r="D346" s="26"/>
      <c r="E346" s="5"/>
      <c r="F346" s="2"/>
      <c r="G346" s="98"/>
      <c r="H346" s="98"/>
      <c r="I346" s="99"/>
      <c r="J346" s="107"/>
      <c r="K346" s="107"/>
      <c r="L346" s="107"/>
    </row>
    <row r="347" spans="2:12" ht="26.25" hidden="1" customHeight="1" x14ac:dyDescent="0.35">
      <c r="B347" s="25"/>
      <c r="C347" s="25"/>
      <c r="D347" s="26"/>
      <c r="E347" s="5"/>
      <c r="F347" s="2"/>
      <c r="G347" s="98"/>
      <c r="H347" s="98"/>
      <c r="I347" s="99"/>
      <c r="J347" s="107"/>
      <c r="K347" s="107"/>
      <c r="L347" s="107"/>
    </row>
    <row r="348" spans="2:12" ht="26.25" hidden="1" customHeight="1" x14ac:dyDescent="0.35">
      <c r="B348" s="25"/>
      <c r="C348" s="25"/>
      <c r="D348" s="26"/>
      <c r="E348" s="5"/>
      <c r="F348" s="2"/>
      <c r="G348" s="98"/>
      <c r="H348" s="98"/>
      <c r="I348" s="99"/>
      <c r="J348" s="107"/>
      <c r="K348" s="107"/>
      <c r="L348" s="107"/>
    </row>
    <row r="349" spans="2:12" ht="26.25" hidden="1" customHeight="1" x14ac:dyDescent="0.35">
      <c r="B349" s="25"/>
      <c r="C349" s="25"/>
      <c r="D349" s="26"/>
      <c r="E349" s="5"/>
      <c r="F349" s="2"/>
      <c r="G349" s="131"/>
      <c r="H349" s="131"/>
      <c r="I349" s="105"/>
      <c r="J349" s="107"/>
      <c r="K349" s="107"/>
      <c r="L349" s="107"/>
    </row>
    <row r="350" spans="2:12" ht="26.25" hidden="1" customHeight="1" x14ac:dyDescent="0.35">
      <c r="B350" s="3"/>
      <c r="C350" s="3"/>
      <c r="D350" s="4"/>
      <c r="E350" s="1"/>
      <c r="F350" s="118"/>
      <c r="G350" s="131"/>
      <c r="H350" s="131"/>
      <c r="I350" s="105"/>
      <c r="J350" s="111"/>
      <c r="K350" s="111"/>
      <c r="L350" s="105"/>
    </row>
    <row r="351" spans="2:12" ht="26.25" hidden="1" customHeight="1" x14ac:dyDescent="0.35">
      <c r="B351" s="3"/>
      <c r="C351" s="3"/>
      <c r="D351" s="4"/>
      <c r="E351" s="2"/>
      <c r="F351" s="2"/>
      <c r="G351" s="98"/>
      <c r="H351" s="98"/>
      <c r="I351" s="99"/>
      <c r="J351" s="97"/>
      <c r="K351" s="107"/>
      <c r="L351" s="99"/>
    </row>
    <row r="352" spans="2:12" ht="26.25" hidden="1" customHeight="1" x14ac:dyDescent="0.35">
      <c r="B352" s="3"/>
      <c r="C352" s="3"/>
      <c r="D352" s="4"/>
      <c r="E352" s="1"/>
      <c r="F352" s="2"/>
      <c r="G352" s="98"/>
      <c r="H352" s="98"/>
      <c r="I352" s="107"/>
      <c r="J352" s="97"/>
      <c r="K352" s="107"/>
      <c r="L352" s="99"/>
    </row>
    <row r="353" spans="2:12" ht="26.25" hidden="1" customHeight="1" x14ac:dyDescent="0.35">
      <c r="B353" s="3"/>
      <c r="C353" s="3"/>
      <c r="D353" s="4"/>
      <c r="E353" s="1"/>
      <c r="F353" s="2"/>
      <c r="G353" s="98"/>
      <c r="H353" s="98"/>
      <c r="I353" s="107"/>
      <c r="J353" s="97"/>
      <c r="K353" s="107"/>
      <c r="L353" s="99"/>
    </row>
    <row r="354" spans="2:12" ht="52.5" hidden="1" customHeight="1" x14ac:dyDescent="0.35">
      <c r="B354" s="3"/>
      <c r="C354" s="3"/>
      <c r="D354" s="4"/>
      <c r="E354" s="1"/>
      <c r="F354" s="2" t="s">
        <v>354</v>
      </c>
      <c r="G354" s="98"/>
      <c r="H354" s="98"/>
      <c r="I354" s="99"/>
      <c r="J354" s="97"/>
      <c r="K354" s="107"/>
      <c r="L354" s="99"/>
    </row>
    <row r="355" spans="2:12" ht="52.5" hidden="1" customHeight="1" x14ac:dyDescent="0.35">
      <c r="B355" s="3"/>
      <c r="C355" s="3"/>
      <c r="D355" s="4"/>
      <c r="E355" s="1"/>
      <c r="F355" s="2" t="s">
        <v>355</v>
      </c>
      <c r="G355" s="98"/>
      <c r="H355" s="98"/>
      <c r="I355" s="99"/>
      <c r="J355" s="97"/>
      <c r="K355" s="107"/>
      <c r="L355" s="99"/>
    </row>
    <row r="356" spans="2:12" ht="52.5" hidden="1" customHeight="1" x14ac:dyDescent="0.35">
      <c r="B356" s="3"/>
      <c r="C356" s="3"/>
      <c r="D356" s="4"/>
      <c r="E356" s="1"/>
      <c r="F356" s="2" t="s">
        <v>356</v>
      </c>
      <c r="G356" s="98">
        <f>100000-100000</f>
        <v>0</v>
      </c>
      <c r="H356" s="98">
        <f>100000-100000</f>
        <v>0</v>
      </c>
      <c r="I356" s="99">
        <v>0</v>
      </c>
      <c r="J356" s="97"/>
      <c r="K356" s="107"/>
      <c r="L356" s="99"/>
    </row>
    <row r="357" spans="2:12" ht="78.75" hidden="1" customHeight="1" x14ac:dyDescent="0.35">
      <c r="B357" s="3"/>
      <c r="C357" s="3"/>
      <c r="D357" s="4"/>
      <c r="E357" s="1"/>
      <c r="F357" s="2" t="s">
        <v>463</v>
      </c>
      <c r="G357" s="98"/>
      <c r="H357" s="98"/>
      <c r="I357" s="99"/>
      <c r="J357" s="97"/>
      <c r="K357" s="107"/>
      <c r="L357" s="99"/>
    </row>
    <row r="358" spans="2:12" ht="78.75" hidden="1" customHeight="1" x14ac:dyDescent="0.35">
      <c r="B358" s="3"/>
      <c r="C358" s="3"/>
      <c r="D358" s="4"/>
      <c r="E358" s="1"/>
      <c r="F358" s="2" t="s">
        <v>377</v>
      </c>
      <c r="G358" s="98"/>
      <c r="H358" s="98"/>
      <c r="I358" s="99"/>
      <c r="J358" s="97"/>
      <c r="K358" s="107"/>
      <c r="L358" s="99"/>
    </row>
    <row r="359" spans="2:12" ht="26.25" hidden="1" customHeight="1" x14ac:dyDescent="0.35">
      <c r="B359" s="3"/>
      <c r="C359" s="3"/>
      <c r="D359" s="4"/>
      <c r="E359" s="1"/>
      <c r="F359" s="2"/>
      <c r="G359" s="98"/>
      <c r="H359" s="98"/>
      <c r="I359" s="99"/>
      <c r="J359" s="97"/>
      <c r="K359" s="107"/>
      <c r="L359" s="99"/>
    </row>
    <row r="360" spans="2:12" ht="78.75" hidden="1" customHeight="1" x14ac:dyDescent="0.35">
      <c r="B360" s="3"/>
      <c r="C360" s="3"/>
      <c r="D360" s="4"/>
      <c r="E360" s="1"/>
      <c r="F360" s="2" t="s">
        <v>453</v>
      </c>
      <c r="G360" s="98"/>
      <c r="H360" s="98"/>
      <c r="I360" s="99"/>
      <c r="J360" s="97"/>
      <c r="K360" s="107"/>
      <c r="L360" s="99"/>
    </row>
    <row r="361" spans="2:12" ht="52.5" hidden="1" customHeight="1" x14ac:dyDescent="0.35">
      <c r="B361" s="3"/>
      <c r="C361" s="3"/>
      <c r="D361" s="4"/>
      <c r="E361" s="1"/>
      <c r="F361" s="2" t="s">
        <v>454</v>
      </c>
      <c r="G361" s="98"/>
      <c r="H361" s="98"/>
      <c r="I361" s="99"/>
      <c r="J361" s="97"/>
      <c r="K361" s="107"/>
      <c r="L361" s="99"/>
    </row>
    <row r="362" spans="2:12" ht="105" hidden="1" customHeight="1" x14ac:dyDescent="0.35">
      <c r="B362" s="3"/>
      <c r="C362" s="3"/>
      <c r="D362" s="4"/>
      <c r="E362" s="1"/>
      <c r="F362" s="2" t="s">
        <v>462</v>
      </c>
      <c r="G362" s="98"/>
      <c r="H362" s="98"/>
      <c r="I362" s="99"/>
      <c r="J362" s="97"/>
      <c r="K362" s="107"/>
      <c r="L362" s="99"/>
    </row>
    <row r="363" spans="2:12" ht="56.25" hidden="1" customHeight="1" x14ac:dyDescent="0.35">
      <c r="B363" s="3" t="s">
        <v>11</v>
      </c>
      <c r="C363" s="3" t="s">
        <v>1</v>
      </c>
      <c r="D363" s="4" t="s">
        <v>2</v>
      </c>
      <c r="E363" s="5" t="s">
        <v>3</v>
      </c>
      <c r="F363" s="2" t="s">
        <v>366</v>
      </c>
      <c r="G363" s="131"/>
      <c r="H363" s="131"/>
      <c r="I363" s="105"/>
      <c r="J363" s="97"/>
      <c r="K363" s="107"/>
      <c r="L363" s="99"/>
    </row>
    <row r="364" spans="2:12" ht="56.25" hidden="1" customHeight="1" x14ac:dyDescent="0.35">
      <c r="B364" s="3" t="s">
        <v>11</v>
      </c>
      <c r="C364" s="3" t="s">
        <v>1</v>
      </c>
      <c r="D364" s="4" t="s">
        <v>2</v>
      </c>
      <c r="E364" s="5" t="s">
        <v>3</v>
      </c>
      <c r="F364" s="2" t="s">
        <v>376</v>
      </c>
      <c r="G364" s="131"/>
      <c r="H364" s="131"/>
      <c r="I364" s="105"/>
      <c r="J364" s="97"/>
      <c r="K364" s="107"/>
      <c r="L364" s="99"/>
    </row>
    <row r="365" spans="2:12" ht="76.5" hidden="1" customHeight="1" x14ac:dyDescent="0.35">
      <c r="B365" s="116"/>
      <c r="C365" s="116"/>
      <c r="D365" s="134"/>
      <c r="E365" s="2"/>
      <c r="F365" s="118" t="s">
        <v>304</v>
      </c>
      <c r="G365" s="98">
        <f>G367+G366</f>
        <v>0</v>
      </c>
      <c r="H365" s="98">
        <f>H367+H366</f>
        <v>0</v>
      </c>
      <c r="I365" s="99">
        <f>I367+I366</f>
        <v>0</v>
      </c>
      <c r="J365" s="97">
        <f>J367</f>
        <v>0</v>
      </c>
      <c r="K365" s="97">
        <f>K367</f>
        <v>0</v>
      </c>
      <c r="L365" s="97">
        <f>L367</f>
        <v>0</v>
      </c>
    </row>
    <row r="366" spans="2:12" ht="63.75" hidden="1" customHeight="1" x14ac:dyDescent="0.35">
      <c r="B366" s="3" t="s">
        <v>338</v>
      </c>
      <c r="C366" s="3" t="s">
        <v>335</v>
      </c>
      <c r="D366" s="3" t="s">
        <v>324</v>
      </c>
      <c r="E366" s="5" t="s">
        <v>344</v>
      </c>
      <c r="F366" s="2"/>
      <c r="G366" s="98"/>
      <c r="H366" s="98"/>
      <c r="I366" s="97"/>
      <c r="J366" s="97"/>
      <c r="K366" s="97"/>
      <c r="L366" s="97"/>
    </row>
    <row r="367" spans="2:12" ht="47.25" hidden="1" customHeight="1" x14ac:dyDescent="0.35">
      <c r="B367" s="3" t="s">
        <v>347</v>
      </c>
      <c r="C367" s="3" t="s">
        <v>161</v>
      </c>
      <c r="D367" s="4" t="s">
        <v>162</v>
      </c>
      <c r="E367" s="2" t="s">
        <v>163</v>
      </c>
      <c r="F367" s="2"/>
      <c r="G367" s="98"/>
      <c r="H367" s="98"/>
      <c r="I367" s="99"/>
      <c r="J367" s="97"/>
      <c r="K367" s="107"/>
      <c r="L367" s="99"/>
    </row>
    <row r="368" spans="2:12" ht="26.25" hidden="1" customHeight="1" x14ac:dyDescent="0.35">
      <c r="B368" s="3"/>
      <c r="C368" s="3"/>
      <c r="D368" s="3"/>
      <c r="E368" s="5"/>
      <c r="F368" s="118"/>
      <c r="G368" s="131"/>
      <c r="H368" s="131"/>
      <c r="I368" s="135"/>
      <c r="J368" s="111"/>
      <c r="K368" s="111"/>
      <c r="L368" s="111"/>
    </row>
    <row r="369" spans="2:12" ht="26.25" hidden="1" customHeight="1" x14ac:dyDescent="0.35">
      <c r="B369" s="3"/>
      <c r="C369" s="3"/>
      <c r="D369" s="4"/>
      <c r="E369" s="1"/>
      <c r="F369" s="2"/>
      <c r="G369" s="98"/>
      <c r="H369" s="98"/>
      <c r="I369" s="99"/>
      <c r="J369" s="97"/>
      <c r="K369" s="107"/>
      <c r="L369" s="99"/>
    </row>
    <row r="370" spans="2:12" ht="76.5" hidden="1" customHeight="1" x14ac:dyDescent="0.35">
      <c r="B370" s="25"/>
      <c r="C370" s="25"/>
      <c r="D370" s="26"/>
      <c r="E370" s="5"/>
      <c r="F370" s="118" t="s">
        <v>278</v>
      </c>
      <c r="G370" s="98"/>
      <c r="H370" s="98"/>
      <c r="I370" s="99"/>
      <c r="J370" s="105">
        <f>J371+J372+J374+J376+J377+J379+J380+J381+J382+J383+J375+J384+J385+J378</f>
        <v>0</v>
      </c>
      <c r="K370" s="105">
        <f>K371+K372+K374+K376+K377+K379+K380+K381+K382+K383+K375+K384+K385+K378</f>
        <v>0</v>
      </c>
      <c r="L370" s="105">
        <f>L371+L372+L374+L376+L377+L379+L380+L381+L382+L383+L375+L384+L385+L378</f>
        <v>0</v>
      </c>
    </row>
    <row r="371" spans="2:12" ht="341.25" hidden="1" customHeight="1" x14ac:dyDescent="0.35">
      <c r="B371" s="25">
        <v>1217321</v>
      </c>
      <c r="C371" s="25">
        <v>7321</v>
      </c>
      <c r="D371" s="26" t="s">
        <v>14</v>
      </c>
      <c r="E371" s="5" t="s">
        <v>189</v>
      </c>
      <c r="F371" s="2" t="s">
        <v>438</v>
      </c>
      <c r="G371" s="98"/>
      <c r="H371" s="98"/>
      <c r="I371" s="99"/>
      <c r="J371" s="105"/>
      <c r="K371" s="105"/>
      <c r="L371" s="105"/>
    </row>
    <row r="372" spans="2:12" ht="393.75" hidden="1" customHeight="1" x14ac:dyDescent="0.35">
      <c r="B372" s="25">
        <v>1217321</v>
      </c>
      <c r="C372" s="25">
        <v>7321</v>
      </c>
      <c r="D372" s="26" t="s">
        <v>14</v>
      </c>
      <c r="E372" s="5" t="s">
        <v>189</v>
      </c>
      <c r="F372" s="2" t="s">
        <v>439</v>
      </c>
      <c r="G372" s="98"/>
      <c r="H372" s="98"/>
      <c r="I372" s="99"/>
      <c r="J372" s="105"/>
      <c r="K372" s="105"/>
      <c r="L372" s="105"/>
    </row>
    <row r="373" spans="2:12" ht="26.25" hidden="1" customHeight="1" x14ac:dyDescent="0.35">
      <c r="B373" s="25"/>
      <c r="C373" s="25"/>
      <c r="D373" s="26"/>
      <c r="E373" s="5"/>
      <c r="F373" s="2"/>
      <c r="G373" s="98"/>
      <c r="H373" s="98"/>
      <c r="I373" s="99"/>
      <c r="J373" s="105"/>
      <c r="K373" s="105"/>
      <c r="L373" s="105"/>
    </row>
    <row r="374" spans="2:12" ht="105" hidden="1" customHeight="1" x14ac:dyDescent="0.35">
      <c r="B374" s="35">
        <v>1217322</v>
      </c>
      <c r="C374" s="35">
        <v>7322</v>
      </c>
      <c r="D374" s="36" t="s">
        <v>14</v>
      </c>
      <c r="E374" s="34" t="s">
        <v>302</v>
      </c>
      <c r="F374" s="2" t="s">
        <v>303</v>
      </c>
      <c r="G374" s="98"/>
      <c r="H374" s="98"/>
      <c r="I374" s="99"/>
      <c r="J374" s="105"/>
      <c r="K374" s="105"/>
      <c r="L374" s="105"/>
    </row>
    <row r="375" spans="2:12" ht="26.25" hidden="1" customHeight="1" x14ac:dyDescent="0.35">
      <c r="B375" s="25"/>
      <c r="C375" s="25"/>
      <c r="D375" s="26"/>
      <c r="E375" s="5"/>
      <c r="F375" s="2"/>
      <c r="G375" s="98"/>
      <c r="H375" s="98"/>
      <c r="I375" s="99"/>
      <c r="J375" s="105"/>
      <c r="K375" s="105"/>
      <c r="L375" s="105"/>
    </row>
    <row r="376" spans="2:12" ht="26.25" hidden="1" customHeight="1" x14ac:dyDescent="0.35">
      <c r="B376" s="25"/>
      <c r="C376" s="25"/>
      <c r="D376" s="26"/>
      <c r="E376" s="5"/>
      <c r="F376" s="2"/>
      <c r="G376" s="98"/>
      <c r="H376" s="98"/>
      <c r="I376" s="99"/>
      <c r="J376" s="105"/>
      <c r="K376" s="105"/>
      <c r="L376" s="105"/>
    </row>
    <row r="377" spans="2:12" ht="26.25" hidden="1" customHeight="1" x14ac:dyDescent="0.35">
      <c r="B377" s="25"/>
      <c r="C377" s="25"/>
      <c r="D377" s="26"/>
      <c r="E377" s="5"/>
      <c r="F377" s="2"/>
      <c r="G377" s="98"/>
      <c r="H377" s="98"/>
      <c r="I377" s="99"/>
      <c r="J377" s="105"/>
      <c r="K377" s="105"/>
      <c r="L377" s="105"/>
    </row>
    <row r="378" spans="2:12" ht="78.75" hidden="1" customHeight="1" x14ac:dyDescent="0.35">
      <c r="B378" s="35">
        <v>1217322</v>
      </c>
      <c r="C378" s="35">
        <v>7322</v>
      </c>
      <c r="D378" s="36" t="s">
        <v>14</v>
      </c>
      <c r="E378" s="34" t="s">
        <v>302</v>
      </c>
      <c r="F378" s="2" t="s">
        <v>398</v>
      </c>
      <c r="G378" s="98"/>
      <c r="H378" s="98"/>
      <c r="I378" s="99"/>
      <c r="J378" s="105"/>
      <c r="K378" s="105"/>
      <c r="L378" s="105"/>
    </row>
    <row r="379" spans="2:12" ht="131.25" hidden="1" customHeight="1" x14ac:dyDescent="0.35">
      <c r="B379" s="25">
        <v>1217310</v>
      </c>
      <c r="C379" s="25">
        <v>7310</v>
      </c>
      <c r="D379" s="26" t="s">
        <v>14</v>
      </c>
      <c r="E379" s="5" t="s">
        <v>188</v>
      </c>
      <c r="F379" s="2" t="s">
        <v>248</v>
      </c>
      <c r="G379" s="98"/>
      <c r="H379" s="98"/>
      <c r="I379" s="99"/>
      <c r="J379" s="105"/>
      <c r="K379" s="105"/>
      <c r="L379" s="105"/>
    </row>
    <row r="380" spans="2:12" ht="210" hidden="1" customHeight="1" x14ac:dyDescent="0.35">
      <c r="B380" s="25">
        <v>1217310</v>
      </c>
      <c r="C380" s="25">
        <v>7310</v>
      </c>
      <c r="D380" s="26" t="s">
        <v>14</v>
      </c>
      <c r="E380" s="5" t="s">
        <v>188</v>
      </c>
      <c r="F380" s="2" t="s">
        <v>451</v>
      </c>
      <c r="G380" s="98"/>
      <c r="H380" s="98"/>
      <c r="I380" s="99"/>
      <c r="J380" s="105"/>
      <c r="K380" s="105"/>
      <c r="L380" s="105"/>
    </row>
    <row r="381" spans="2:12" ht="26.25" hidden="1" customHeight="1" x14ac:dyDescent="0.35">
      <c r="B381" s="25"/>
      <c r="C381" s="25"/>
      <c r="D381" s="26"/>
      <c r="E381" s="5"/>
      <c r="F381" s="2"/>
      <c r="G381" s="98"/>
      <c r="H381" s="98"/>
      <c r="I381" s="99"/>
      <c r="J381" s="105"/>
      <c r="K381" s="105"/>
      <c r="L381" s="105"/>
    </row>
    <row r="382" spans="2:12" ht="26.25" hidden="1" customHeight="1" x14ac:dyDescent="0.35">
      <c r="B382" s="25"/>
      <c r="C382" s="25"/>
      <c r="D382" s="26"/>
      <c r="E382" s="5"/>
      <c r="F382" s="2"/>
      <c r="G382" s="98"/>
      <c r="H382" s="98"/>
      <c r="I382" s="99"/>
      <c r="J382" s="105"/>
      <c r="K382" s="105"/>
      <c r="L382" s="105"/>
    </row>
    <row r="383" spans="2:12" ht="52.5" hidden="1" customHeight="1" x14ac:dyDescent="0.35">
      <c r="B383" s="25">
        <v>1217330</v>
      </c>
      <c r="C383" s="25">
        <v>7330</v>
      </c>
      <c r="D383" s="26" t="s">
        <v>14</v>
      </c>
      <c r="E383" s="5" t="s">
        <v>193</v>
      </c>
      <c r="F383" s="2" t="s">
        <v>279</v>
      </c>
      <c r="G383" s="98"/>
      <c r="H383" s="98"/>
      <c r="I383" s="99"/>
      <c r="J383" s="105">
        <f>7000000-7000000</f>
        <v>0</v>
      </c>
      <c r="K383" s="105">
        <v>0</v>
      </c>
      <c r="L383" s="105">
        <v>0</v>
      </c>
    </row>
    <row r="384" spans="2:12" ht="26.25" hidden="1" customHeight="1" x14ac:dyDescent="0.35">
      <c r="B384" s="25"/>
      <c r="C384" s="25"/>
      <c r="D384" s="26"/>
      <c r="E384" s="5"/>
      <c r="F384" s="2"/>
      <c r="G384" s="98"/>
      <c r="H384" s="98"/>
      <c r="I384" s="99"/>
      <c r="J384" s="105"/>
      <c r="K384" s="105"/>
      <c r="L384" s="105"/>
    </row>
    <row r="385" spans="1:12" ht="26.25" hidden="1" customHeight="1" x14ac:dyDescent="0.35">
      <c r="B385" s="25">
        <v>1217364</v>
      </c>
      <c r="C385" s="25">
        <v>7364</v>
      </c>
      <c r="D385" s="26" t="s">
        <v>258</v>
      </c>
      <c r="E385" s="5"/>
      <c r="F385" s="2"/>
      <c r="G385" s="98"/>
      <c r="H385" s="98"/>
      <c r="I385" s="99"/>
      <c r="J385" s="105"/>
      <c r="K385" s="105"/>
      <c r="L385" s="105"/>
    </row>
    <row r="386" spans="1:12" ht="83.4" customHeight="1" x14ac:dyDescent="0.35">
      <c r="B386" s="25"/>
      <c r="C386" s="25"/>
      <c r="D386" s="26"/>
      <c r="E386" s="5"/>
      <c r="F386" s="2" t="s">
        <v>530</v>
      </c>
      <c r="G386" s="98">
        <v>8407041.4800000004</v>
      </c>
      <c r="H386" s="98">
        <v>8407041.4800000004</v>
      </c>
      <c r="I386" s="99">
        <v>8407041.4800000004</v>
      </c>
      <c r="J386" s="105"/>
      <c r="K386" s="105"/>
      <c r="L386" s="105"/>
    </row>
    <row r="387" spans="1:12" ht="93.75" hidden="1" customHeight="1" x14ac:dyDescent="0.35">
      <c r="B387" s="25"/>
      <c r="C387" s="25"/>
      <c r="D387" s="26"/>
      <c r="E387" s="5"/>
      <c r="F387" s="2" t="s">
        <v>525</v>
      </c>
      <c r="G387" s="98"/>
      <c r="H387" s="98"/>
      <c r="I387" s="99">
        <v>0</v>
      </c>
      <c r="J387" s="105"/>
      <c r="K387" s="105"/>
      <c r="L387" s="105"/>
    </row>
    <row r="388" spans="1:12" ht="50.4" customHeight="1" x14ac:dyDescent="0.35">
      <c r="B388" s="25"/>
      <c r="C388" s="25"/>
      <c r="D388" s="26"/>
      <c r="E388" s="5"/>
      <c r="F388" s="2" t="s">
        <v>554</v>
      </c>
      <c r="G388" s="98">
        <v>143177.51</v>
      </c>
      <c r="H388" s="98">
        <v>143177.51</v>
      </c>
      <c r="I388" s="99">
        <v>143177.51</v>
      </c>
      <c r="J388" s="105"/>
      <c r="K388" s="105"/>
      <c r="L388" s="105"/>
    </row>
    <row r="389" spans="1:12" ht="43.8" customHeight="1" x14ac:dyDescent="0.35">
      <c r="B389" s="23"/>
      <c r="C389" s="23"/>
      <c r="D389" s="17"/>
      <c r="E389" s="7"/>
      <c r="F389" s="68" t="s">
        <v>559</v>
      </c>
      <c r="G389" s="49">
        <f>G393</f>
        <v>500000</v>
      </c>
      <c r="H389" s="49">
        <f>H393</f>
        <v>500000</v>
      </c>
      <c r="I389" s="49">
        <f>I393</f>
        <v>500000</v>
      </c>
      <c r="J389" s="49">
        <f>J390+J393+J392</f>
        <v>0</v>
      </c>
      <c r="K389" s="49">
        <f>K390+K393+K392</f>
        <v>0</v>
      </c>
      <c r="L389" s="49">
        <f>L390+L393+L392</f>
        <v>0</v>
      </c>
    </row>
    <row r="390" spans="1:12" ht="119.25" hidden="1" customHeight="1" x14ac:dyDescent="0.35">
      <c r="B390" s="6"/>
      <c r="C390" s="6"/>
      <c r="D390" s="8"/>
      <c r="E390" s="7"/>
      <c r="F390" s="66"/>
      <c r="G390" s="45"/>
      <c r="H390" s="45"/>
      <c r="I390" s="54"/>
      <c r="J390" s="52"/>
      <c r="K390" s="52"/>
      <c r="L390" s="52"/>
    </row>
    <row r="391" spans="1:12" ht="145.5" hidden="1" customHeight="1" x14ac:dyDescent="0.35">
      <c r="B391" s="6"/>
      <c r="C391" s="6"/>
      <c r="D391" s="8"/>
      <c r="E391" s="7"/>
      <c r="F391" s="68"/>
      <c r="G391" s="49"/>
      <c r="H391" s="49"/>
      <c r="I391" s="50"/>
      <c r="J391" s="50"/>
      <c r="K391" s="50"/>
      <c r="L391" s="50"/>
    </row>
    <row r="392" spans="1:12" ht="163.5" hidden="1" customHeight="1" x14ac:dyDescent="0.35">
      <c r="B392" s="6"/>
      <c r="C392" s="6"/>
      <c r="D392" s="8"/>
      <c r="E392" s="7"/>
      <c r="F392" s="69"/>
      <c r="G392" s="45"/>
      <c r="H392" s="45"/>
      <c r="I392" s="52"/>
      <c r="J392" s="52"/>
      <c r="K392" s="52"/>
      <c r="L392" s="52"/>
    </row>
    <row r="393" spans="1:12" s="84" customFormat="1" ht="43.8" customHeight="1" x14ac:dyDescent="0.3">
      <c r="A393" s="82"/>
      <c r="B393" s="25">
        <v>1217693</v>
      </c>
      <c r="C393" s="25">
        <v>7693</v>
      </c>
      <c r="D393" s="26" t="s">
        <v>2</v>
      </c>
      <c r="E393" s="5" t="s">
        <v>10</v>
      </c>
      <c r="F393" s="130" t="s">
        <v>558</v>
      </c>
      <c r="G393" s="97">
        <v>500000</v>
      </c>
      <c r="H393" s="97">
        <v>500000</v>
      </c>
      <c r="I393" s="99">
        <v>500000</v>
      </c>
      <c r="J393" s="106"/>
      <c r="K393" s="106"/>
      <c r="L393" s="106"/>
    </row>
    <row r="394" spans="1:12" ht="87.6" customHeight="1" x14ac:dyDescent="0.35">
      <c r="B394" s="11"/>
      <c r="C394" s="11"/>
      <c r="D394" s="11"/>
      <c r="E394" s="11"/>
      <c r="F394" s="68" t="s">
        <v>779</v>
      </c>
      <c r="G394" s="49">
        <f>G397</f>
        <v>0</v>
      </c>
      <c r="H394" s="49"/>
      <c r="I394" s="50">
        <f>I397</f>
        <v>0</v>
      </c>
      <c r="J394" s="53">
        <f>J395+J397+J400+J402+J396+J401</f>
        <v>11919324.540000001</v>
      </c>
      <c r="K394" s="53">
        <f>K395+K397+K400+K402+K396+K401</f>
        <v>11919324.540000001</v>
      </c>
      <c r="L394" s="53">
        <f>L395+L397+L400+L402+L396+L401</f>
        <v>11919324.540000001</v>
      </c>
    </row>
    <row r="395" spans="1:12" ht="220.2" customHeight="1" x14ac:dyDescent="0.35">
      <c r="B395" s="136">
        <v>1217310</v>
      </c>
      <c r="C395" s="137">
        <v>7310</v>
      </c>
      <c r="D395" s="22" t="s">
        <v>14</v>
      </c>
      <c r="E395" s="2" t="s">
        <v>536</v>
      </c>
      <c r="F395" s="138" t="s">
        <v>751</v>
      </c>
      <c r="G395" s="111"/>
      <c r="H395" s="111"/>
      <c r="I395" s="106"/>
      <c r="J395" s="99">
        <v>336056.71</v>
      </c>
      <c r="K395" s="99">
        <f>J395</f>
        <v>336056.71</v>
      </c>
      <c r="L395" s="99">
        <f>K395</f>
        <v>336056.71</v>
      </c>
    </row>
    <row r="396" spans="1:12" ht="87" hidden="1" customHeight="1" x14ac:dyDescent="0.35">
      <c r="B396" s="136">
        <v>1217310</v>
      </c>
      <c r="C396" s="137">
        <v>7310</v>
      </c>
      <c r="D396" s="22" t="s">
        <v>14</v>
      </c>
      <c r="E396" s="2" t="s">
        <v>536</v>
      </c>
      <c r="F396" s="138" t="s">
        <v>552</v>
      </c>
      <c r="G396" s="111"/>
      <c r="H396" s="111"/>
      <c r="I396" s="106"/>
      <c r="J396" s="99"/>
      <c r="K396" s="99"/>
      <c r="L396" s="99">
        <v>0</v>
      </c>
    </row>
    <row r="397" spans="1:12" ht="99" customHeight="1" x14ac:dyDescent="0.35">
      <c r="B397" s="139">
        <v>1217321</v>
      </c>
      <c r="C397" s="137">
        <v>7321</v>
      </c>
      <c r="D397" s="22" t="s">
        <v>14</v>
      </c>
      <c r="E397" s="140" t="s">
        <v>189</v>
      </c>
      <c r="F397" s="2" t="s">
        <v>653</v>
      </c>
      <c r="G397" s="97"/>
      <c r="H397" s="97"/>
      <c r="I397" s="107"/>
      <c r="J397" s="99">
        <v>148760.68</v>
      </c>
      <c r="K397" s="99">
        <f>J397</f>
        <v>148760.68</v>
      </c>
      <c r="L397" s="99">
        <v>148760.68</v>
      </c>
    </row>
    <row r="398" spans="1:12" ht="156.75" hidden="1" customHeight="1" x14ac:dyDescent="0.35">
      <c r="B398" s="3" t="s">
        <v>15</v>
      </c>
      <c r="C398" s="3" t="s">
        <v>16</v>
      </c>
      <c r="D398" s="3" t="s">
        <v>7</v>
      </c>
      <c r="E398" s="5" t="s">
        <v>17</v>
      </c>
      <c r="F398" s="118" t="s">
        <v>817</v>
      </c>
      <c r="G398" s="111"/>
      <c r="H398" s="111"/>
      <c r="I398" s="106"/>
      <c r="J398" s="106"/>
      <c r="K398" s="106"/>
      <c r="L398" s="106">
        <v>0</v>
      </c>
    </row>
    <row r="399" spans="1:12" ht="154.5" hidden="1" customHeight="1" x14ac:dyDescent="0.35">
      <c r="B399" s="3"/>
      <c r="C399" s="3"/>
      <c r="D399" s="3"/>
      <c r="E399" s="5"/>
      <c r="F399" s="2" t="s">
        <v>374</v>
      </c>
      <c r="G399" s="97"/>
      <c r="H399" s="97"/>
      <c r="I399" s="99"/>
      <c r="J399" s="106"/>
      <c r="K399" s="106"/>
      <c r="L399" s="106"/>
    </row>
    <row r="400" spans="1:12" ht="100.8" customHeight="1" x14ac:dyDescent="0.35">
      <c r="B400" s="22" t="s">
        <v>549</v>
      </c>
      <c r="C400" s="35">
        <v>7322</v>
      </c>
      <c r="D400" s="35">
        <v>443</v>
      </c>
      <c r="E400" s="141" t="s">
        <v>302</v>
      </c>
      <c r="F400" s="142" t="s">
        <v>550</v>
      </c>
      <c r="G400" s="97"/>
      <c r="H400" s="97"/>
      <c r="I400" s="99"/>
      <c r="J400" s="99">
        <v>15000</v>
      </c>
      <c r="K400" s="99">
        <f t="shared" ref="K400:L402" si="23">J400</f>
        <v>15000</v>
      </c>
      <c r="L400" s="107">
        <f t="shared" si="23"/>
        <v>15000</v>
      </c>
    </row>
    <row r="401" spans="2:12" ht="59.4" customHeight="1" x14ac:dyDescent="0.35">
      <c r="B401" s="35">
        <v>1217330</v>
      </c>
      <c r="C401" s="35">
        <v>7330</v>
      </c>
      <c r="D401" s="36" t="s">
        <v>14</v>
      </c>
      <c r="E401" s="34" t="s">
        <v>193</v>
      </c>
      <c r="F401" s="142" t="s">
        <v>576</v>
      </c>
      <c r="G401" s="97"/>
      <c r="H401" s="97"/>
      <c r="I401" s="99"/>
      <c r="J401" s="99">
        <v>99313.75</v>
      </c>
      <c r="K401" s="99">
        <f t="shared" si="23"/>
        <v>99313.75</v>
      </c>
      <c r="L401" s="99">
        <f t="shared" si="23"/>
        <v>99313.75</v>
      </c>
    </row>
    <row r="402" spans="2:12" ht="54.6" customHeight="1" x14ac:dyDescent="0.35">
      <c r="B402" s="3" t="s">
        <v>208</v>
      </c>
      <c r="C402" s="3" t="s">
        <v>209</v>
      </c>
      <c r="D402" s="3" t="s">
        <v>210</v>
      </c>
      <c r="E402" s="5" t="s">
        <v>211</v>
      </c>
      <c r="F402" s="143" t="s">
        <v>750</v>
      </c>
      <c r="G402" s="97"/>
      <c r="H402" s="97"/>
      <c r="I402" s="99"/>
      <c r="J402" s="99">
        <v>11320193.4</v>
      </c>
      <c r="K402" s="99">
        <f t="shared" si="23"/>
        <v>11320193.4</v>
      </c>
      <c r="L402" s="99">
        <f t="shared" si="23"/>
        <v>11320193.4</v>
      </c>
    </row>
    <row r="403" spans="2:12" ht="135.75" hidden="1" customHeight="1" x14ac:dyDescent="0.35">
      <c r="B403" s="6" t="s">
        <v>11</v>
      </c>
      <c r="C403" s="6" t="s">
        <v>1</v>
      </c>
      <c r="D403" s="6" t="s">
        <v>2</v>
      </c>
      <c r="E403" s="7" t="s">
        <v>3</v>
      </c>
      <c r="F403" s="68" t="s">
        <v>780</v>
      </c>
      <c r="G403" s="49"/>
      <c r="H403" s="49"/>
      <c r="I403" s="53"/>
      <c r="J403" s="50"/>
      <c r="K403" s="50"/>
      <c r="L403" s="50"/>
    </row>
    <row r="404" spans="2:12" ht="85.8" customHeight="1" x14ac:dyDescent="0.35">
      <c r="B404" s="3" t="s">
        <v>15</v>
      </c>
      <c r="C404" s="3" t="s">
        <v>16</v>
      </c>
      <c r="D404" s="3" t="s">
        <v>7</v>
      </c>
      <c r="E404" s="5" t="s">
        <v>17</v>
      </c>
      <c r="F404" s="68" t="s">
        <v>818</v>
      </c>
      <c r="G404" s="49">
        <f>12900-12900</f>
        <v>0</v>
      </c>
      <c r="H404" s="49">
        <f>12900-12900</f>
        <v>0</v>
      </c>
      <c r="I404" s="53">
        <v>0</v>
      </c>
      <c r="J404" s="50"/>
      <c r="K404" s="50"/>
      <c r="L404" s="50"/>
    </row>
    <row r="405" spans="2:12" ht="87" customHeight="1" x14ac:dyDescent="0.35">
      <c r="B405" s="6"/>
      <c r="C405" s="6"/>
      <c r="D405" s="6"/>
      <c r="E405" s="7"/>
      <c r="F405" s="68" t="s">
        <v>781</v>
      </c>
      <c r="G405" s="53">
        <f t="shared" ref="G405:L405" si="24">G406+G411</f>
        <v>738940.37</v>
      </c>
      <c r="H405" s="53">
        <f t="shared" si="24"/>
        <v>738940.37</v>
      </c>
      <c r="I405" s="53">
        <f t="shared" si="24"/>
        <v>738940.37</v>
      </c>
      <c r="J405" s="53">
        <f t="shared" si="24"/>
        <v>0</v>
      </c>
      <c r="K405" s="53">
        <f t="shared" si="24"/>
        <v>0</v>
      </c>
      <c r="L405" s="53">
        <f t="shared" si="24"/>
        <v>0</v>
      </c>
    </row>
    <row r="406" spans="2:12" ht="33.6" customHeight="1" x14ac:dyDescent="0.35">
      <c r="B406" s="3" t="s">
        <v>5</v>
      </c>
      <c r="C406" s="3" t="s">
        <v>6</v>
      </c>
      <c r="D406" s="3" t="s">
        <v>7</v>
      </c>
      <c r="E406" s="5" t="s">
        <v>8</v>
      </c>
      <c r="F406" s="130" t="s">
        <v>281</v>
      </c>
      <c r="G406" s="105">
        <f>G407</f>
        <v>432913.87</v>
      </c>
      <c r="H406" s="105">
        <f>H407</f>
        <v>432913.87</v>
      </c>
      <c r="I406" s="105">
        <f>I407</f>
        <v>432913.87</v>
      </c>
      <c r="J406" s="105">
        <f>J407+J409+J410</f>
        <v>0</v>
      </c>
      <c r="K406" s="105">
        <f>K407+K409+K410</f>
        <v>0</v>
      </c>
      <c r="L406" s="105">
        <f>L407+L409+L410</f>
        <v>0</v>
      </c>
    </row>
    <row r="407" spans="2:12" ht="60" customHeight="1" x14ac:dyDescent="0.35">
      <c r="B407" s="3"/>
      <c r="C407" s="3"/>
      <c r="D407" s="3"/>
      <c r="E407" s="5"/>
      <c r="F407" s="2" t="s">
        <v>482</v>
      </c>
      <c r="G407" s="99">
        <v>432913.87</v>
      </c>
      <c r="H407" s="99">
        <v>432913.87</v>
      </c>
      <c r="I407" s="99">
        <v>432913.87</v>
      </c>
      <c r="J407" s="107"/>
      <c r="K407" s="107"/>
      <c r="L407" s="107">
        <v>0</v>
      </c>
    </row>
    <row r="408" spans="2:12" ht="81" hidden="1" customHeight="1" x14ac:dyDescent="0.35">
      <c r="B408" s="3"/>
      <c r="C408" s="3"/>
      <c r="D408" s="3"/>
      <c r="E408" s="5"/>
      <c r="F408" s="2" t="s">
        <v>289</v>
      </c>
      <c r="G408" s="97"/>
      <c r="H408" s="97"/>
      <c r="I408" s="99"/>
      <c r="J408" s="107"/>
      <c r="K408" s="107"/>
      <c r="L408" s="107"/>
    </row>
    <row r="409" spans="2:12" ht="59.25" hidden="1" customHeight="1" x14ac:dyDescent="0.35">
      <c r="B409" s="3"/>
      <c r="C409" s="3"/>
      <c r="D409" s="3"/>
      <c r="E409" s="5"/>
      <c r="F409" s="2" t="s">
        <v>288</v>
      </c>
      <c r="G409" s="97">
        <v>0</v>
      </c>
      <c r="H409" s="97">
        <v>0</v>
      </c>
      <c r="I409" s="99">
        <v>0</v>
      </c>
      <c r="J409" s="107"/>
      <c r="K409" s="107"/>
      <c r="L409" s="107"/>
    </row>
    <row r="410" spans="2:12" ht="48" hidden="1" customHeight="1" x14ac:dyDescent="0.35">
      <c r="B410" s="3"/>
      <c r="C410" s="3"/>
      <c r="D410" s="3"/>
      <c r="E410" s="5"/>
      <c r="F410" s="2" t="s">
        <v>399</v>
      </c>
      <c r="G410" s="97"/>
      <c r="H410" s="97"/>
      <c r="I410" s="99"/>
      <c r="J410" s="107"/>
      <c r="K410" s="107"/>
      <c r="L410" s="99"/>
    </row>
    <row r="411" spans="2:12" ht="40.799999999999997" customHeight="1" x14ac:dyDescent="0.35">
      <c r="B411" s="3" t="s">
        <v>18</v>
      </c>
      <c r="C411" s="3" t="s">
        <v>19</v>
      </c>
      <c r="D411" s="3" t="s">
        <v>20</v>
      </c>
      <c r="E411" s="5" t="s">
        <v>21</v>
      </c>
      <c r="F411" s="130" t="s">
        <v>281</v>
      </c>
      <c r="G411" s="111">
        <f t="shared" ref="G411:L411" si="25">G412+G416</f>
        <v>306026.5</v>
      </c>
      <c r="H411" s="111">
        <f t="shared" si="25"/>
        <v>306026.5</v>
      </c>
      <c r="I411" s="111">
        <f t="shared" si="25"/>
        <v>306026.5</v>
      </c>
      <c r="J411" s="111">
        <f t="shared" si="25"/>
        <v>0</v>
      </c>
      <c r="K411" s="111">
        <f t="shared" si="25"/>
        <v>0</v>
      </c>
      <c r="L411" s="111">
        <f t="shared" si="25"/>
        <v>0</v>
      </c>
    </row>
    <row r="412" spans="2:12" ht="37.200000000000003" customHeight="1" x14ac:dyDescent="0.35">
      <c r="B412" s="3"/>
      <c r="C412" s="3"/>
      <c r="D412" s="3"/>
      <c r="E412" s="5"/>
      <c r="F412" s="130" t="s">
        <v>280</v>
      </c>
      <c r="G412" s="97">
        <v>292856.5</v>
      </c>
      <c r="H412" s="97">
        <v>292856.5</v>
      </c>
      <c r="I412" s="99">
        <v>292856.5</v>
      </c>
      <c r="J412" s="107"/>
      <c r="K412" s="107"/>
      <c r="L412" s="107">
        <v>0</v>
      </c>
    </row>
    <row r="413" spans="2:12" ht="85.5" hidden="1" customHeight="1" x14ac:dyDescent="0.35">
      <c r="B413" s="3"/>
      <c r="C413" s="3"/>
      <c r="D413" s="3"/>
      <c r="E413" s="5"/>
      <c r="F413" s="130" t="s">
        <v>819</v>
      </c>
      <c r="G413" s="111"/>
      <c r="H413" s="111"/>
      <c r="I413" s="135"/>
      <c r="J413" s="106"/>
      <c r="K413" s="106"/>
      <c r="L413" s="106"/>
    </row>
    <row r="414" spans="2:12" ht="51" hidden="1" customHeight="1" x14ac:dyDescent="0.35">
      <c r="B414" s="3"/>
      <c r="C414" s="3"/>
      <c r="D414" s="3"/>
      <c r="E414" s="5"/>
      <c r="F414" s="130" t="s">
        <v>29</v>
      </c>
      <c r="G414" s="97">
        <v>0</v>
      </c>
      <c r="H414" s="97"/>
      <c r="I414" s="144"/>
      <c r="J414" s="107"/>
      <c r="K414" s="107"/>
      <c r="L414" s="107">
        <v>1100000</v>
      </c>
    </row>
    <row r="415" spans="2:12" ht="63.75" hidden="1" customHeight="1" x14ac:dyDescent="0.35">
      <c r="B415" s="3"/>
      <c r="C415" s="3"/>
      <c r="D415" s="3"/>
      <c r="E415" s="5"/>
      <c r="F415" s="130" t="s">
        <v>28</v>
      </c>
      <c r="G415" s="97">
        <v>0</v>
      </c>
      <c r="H415" s="97"/>
      <c r="I415" s="144"/>
      <c r="J415" s="107"/>
      <c r="K415" s="107"/>
      <c r="L415" s="107">
        <v>2706700</v>
      </c>
    </row>
    <row r="416" spans="2:12" ht="44.4" customHeight="1" x14ac:dyDescent="0.35">
      <c r="B416" s="3"/>
      <c r="C416" s="3"/>
      <c r="D416" s="3"/>
      <c r="E416" s="5"/>
      <c r="F416" s="130" t="s">
        <v>190</v>
      </c>
      <c r="G416" s="97">
        <v>13170</v>
      </c>
      <c r="H416" s="97">
        <v>13170</v>
      </c>
      <c r="I416" s="144">
        <v>13170</v>
      </c>
      <c r="J416" s="107"/>
      <c r="K416" s="107"/>
      <c r="L416" s="107"/>
    </row>
    <row r="417" spans="2:12" ht="0.75" hidden="1" customHeight="1" x14ac:dyDescent="0.35">
      <c r="B417" s="6"/>
      <c r="C417" s="6"/>
      <c r="D417" s="6"/>
      <c r="E417" s="7"/>
      <c r="F417" s="66"/>
      <c r="G417" s="45"/>
      <c r="H417" s="45"/>
      <c r="I417" s="70"/>
      <c r="J417" s="52"/>
      <c r="K417" s="52"/>
      <c r="L417" s="52"/>
    </row>
    <row r="418" spans="2:12" ht="96" hidden="1" customHeight="1" x14ac:dyDescent="0.35">
      <c r="B418" s="71"/>
      <c r="C418" s="71"/>
      <c r="D418" s="71"/>
      <c r="E418" s="71"/>
      <c r="F418" s="66" t="s">
        <v>782</v>
      </c>
      <c r="G418" s="49">
        <f t="shared" ref="G418:L418" si="26">G419</f>
        <v>0</v>
      </c>
      <c r="H418" s="49">
        <f t="shared" si="26"/>
        <v>0</v>
      </c>
      <c r="I418" s="49">
        <f t="shared" si="26"/>
        <v>0</v>
      </c>
      <c r="J418" s="49">
        <f t="shared" si="26"/>
        <v>0</v>
      </c>
      <c r="K418" s="49">
        <f t="shared" si="26"/>
        <v>0</v>
      </c>
      <c r="L418" s="49">
        <f t="shared" si="26"/>
        <v>0</v>
      </c>
    </row>
    <row r="419" spans="2:12" ht="87" hidden="1" customHeight="1" x14ac:dyDescent="0.35">
      <c r="B419" s="6" t="s">
        <v>5</v>
      </c>
      <c r="C419" s="6" t="s">
        <v>6</v>
      </c>
      <c r="D419" s="6" t="s">
        <v>7</v>
      </c>
      <c r="E419" s="7" t="s">
        <v>8</v>
      </c>
      <c r="F419" s="66" t="s">
        <v>191</v>
      </c>
      <c r="G419" s="49"/>
      <c r="H419" s="49"/>
      <c r="I419" s="53">
        <f>I420+I422+I423+I426+I421</f>
        <v>0</v>
      </c>
      <c r="J419" s="53">
        <f>J420+J422+J423+J426</f>
        <v>0</v>
      </c>
      <c r="K419" s="53">
        <f>K420+K422+K423+K426</f>
        <v>0</v>
      </c>
      <c r="L419" s="53">
        <f>L420+L422+L423+L426</f>
        <v>0</v>
      </c>
    </row>
    <row r="420" spans="2:12" ht="60" hidden="1" customHeight="1" x14ac:dyDescent="0.35">
      <c r="B420" s="6"/>
      <c r="C420" s="6"/>
      <c r="D420" s="6"/>
      <c r="E420" s="7"/>
      <c r="F420" s="66" t="s">
        <v>290</v>
      </c>
      <c r="G420" s="45"/>
      <c r="H420" s="45"/>
      <c r="I420" s="54"/>
      <c r="J420" s="53"/>
      <c r="K420" s="53"/>
      <c r="L420" s="53"/>
    </row>
    <row r="421" spans="2:12" ht="87" hidden="1" customHeight="1" x14ac:dyDescent="0.35">
      <c r="B421" s="6"/>
      <c r="C421" s="6"/>
      <c r="D421" s="6"/>
      <c r="E421" s="7"/>
      <c r="F421" s="66" t="s">
        <v>469</v>
      </c>
      <c r="G421" s="45"/>
      <c r="H421" s="45"/>
      <c r="I421" s="54"/>
      <c r="J421" s="53"/>
      <c r="K421" s="53"/>
      <c r="L421" s="53"/>
    </row>
    <row r="422" spans="2:12" ht="54.75" hidden="1" customHeight="1" x14ac:dyDescent="0.35">
      <c r="B422" s="6"/>
      <c r="C422" s="6"/>
      <c r="D422" s="6"/>
      <c r="E422" s="7"/>
      <c r="F422" s="66" t="s">
        <v>305</v>
      </c>
      <c r="G422" s="45">
        <v>0</v>
      </c>
      <c r="H422" s="45">
        <v>0</v>
      </c>
      <c r="I422" s="70">
        <v>0</v>
      </c>
      <c r="J422" s="54"/>
      <c r="K422" s="54"/>
      <c r="L422" s="54"/>
    </row>
    <row r="423" spans="2:12" ht="64.5" hidden="1" customHeight="1" x14ac:dyDescent="0.35">
      <c r="B423" s="6"/>
      <c r="C423" s="6"/>
      <c r="D423" s="6"/>
      <c r="E423" s="7"/>
      <c r="F423" s="66" t="s">
        <v>282</v>
      </c>
      <c r="G423" s="45">
        <v>0</v>
      </c>
      <c r="H423" s="45">
        <v>0</v>
      </c>
      <c r="I423" s="70">
        <v>0</v>
      </c>
      <c r="J423" s="45"/>
      <c r="K423" s="54"/>
      <c r="L423" s="54"/>
    </row>
    <row r="424" spans="2:12" ht="43.5" hidden="1" customHeight="1" x14ac:dyDescent="0.35">
      <c r="B424" s="6"/>
      <c r="C424" s="6"/>
      <c r="D424" s="6"/>
      <c r="E424" s="7"/>
      <c r="F424" s="66"/>
      <c r="G424" s="45"/>
      <c r="H424" s="45"/>
      <c r="I424" s="70"/>
      <c r="J424" s="45"/>
      <c r="K424" s="52"/>
      <c r="L424" s="54"/>
    </row>
    <row r="425" spans="2:12" ht="43.5" hidden="1" customHeight="1" x14ac:dyDescent="0.35">
      <c r="B425" s="6"/>
      <c r="C425" s="6"/>
      <c r="D425" s="6"/>
      <c r="E425" s="7"/>
      <c r="F425" s="66"/>
      <c r="G425" s="45"/>
      <c r="H425" s="45"/>
      <c r="I425" s="70"/>
      <c r="J425" s="45"/>
      <c r="K425" s="52"/>
      <c r="L425" s="52"/>
    </row>
    <row r="426" spans="2:12" ht="83.25" hidden="1" customHeight="1" x14ac:dyDescent="0.35">
      <c r="B426" s="6"/>
      <c r="C426" s="6"/>
      <c r="D426" s="6"/>
      <c r="E426" s="7"/>
      <c r="F426" s="66"/>
      <c r="G426" s="45"/>
      <c r="H426" s="45"/>
      <c r="I426" s="70"/>
      <c r="J426" s="45"/>
      <c r="K426" s="52"/>
      <c r="L426" s="52"/>
    </row>
    <row r="427" spans="2:12" ht="42.75" hidden="1" customHeight="1" x14ac:dyDescent="0.35">
      <c r="B427" s="6"/>
      <c r="C427" s="6"/>
      <c r="D427" s="6"/>
      <c r="E427" s="7"/>
      <c r="F427" s="66"/>
      <c r="G427" s="45"/>
      <c r="H427" s="45"/>
      <c r="I427" s="70"/>
      <c r="J427" s="49"/>
      <c r="K427" s="50"/>
      <c r="L427" s="53"/>
    </row>
    <row r="428" spans="2:12" ht="81" customHeight="1" x14ac:dyDescent="0.35">
      <c r="B428" s="3" t="s">
        <v>208</v>
      </c>
      <c r="C428" s="3" t="s">
        <v>209</v>
      </c>
      <c r="D428" s="3" t="s">
        <v>210</v>
      </c>
      <c r="E428" s="5" t="s">
        <v>211</v>
      </c>
      <c r="F428" s="66" t="s">
        <v>783</v>
      </c>
      <c r="G428" s="53">
        <f>G429+G430+G431+G437+G438+G442</f>
        <v>3848436.01</v>
      </c>
      <c r="H428" s="53">
        <f>H429+H430+H431+H437+H438+H442</f>
        <v>3848436.01</v>
      </c>
      <c r="I428" s="53">
        <f>I429+I430+I431+I437+I438+I442</f>
        <v>3848436.01</v>
      </c>
      <c r="J428" s="49">
        <f>J429+J433+J432+J430+J435+J431+J436+J439+J440</f>
        <v>0</v>
      </c>
      <c r="K428" s="49">
        <f>K429+K433+K432+K430+K435+K431+K436+K439+K440</f>
        <v>0</v>
      </c>
      <c r="L428" s="49">
        <f>L429+L433+L432+L430+L435+L431+L436+L439+L440</f>
        <v>0</v>
      </c>
    </row>
    <row r="429" spans="2:12" ht="69.599999999999994" customHeight="1" x14ac:dyDescent="0.35">
      <c r="B429" s="6"/>
      <c r="C429" s="6"/>
      <c r="D429" s="6"/>
      <c r="E429" s="7"/>
      <c r="F429" s="130" t="s">
        <v>284</v>
      </c>
      <c r="G429" s="99">
        <v>63281.440000000002</v>
      </c>
      <c r="H429" s="99">
        <v>63281.440000000002</v>
      </c>
      <c r="I429" s="99">
        <v>63281.440000000002</v>
      </c>
      <c r="J429" s="97"/>
      <c r="K429" s="107"/>
      <c r="L429" s="107"/>
    </row>
    <row r="430" spans="2:12" ht="55.8" customHeight="1" x14ac:dyDescent="0.35">
      <c r="B430" s="6"/>
      <c r="C430" s="6"/>
      <c r="D430" s="6"/>
      <c r="E430" s="7"/>
      <c r="F430" s="130" t="s">
        <v>521</v>
      </c>
      <c r="G430" s="99">
        <v>2400000</v>
      </c>
      <c r="H430" s="99">
        <v>2400000</v>
      </c>
      <c r="I430" s="99">
        <v>2400000</v>
      </c>
      <c r="J430" s="97"/>
      <c r="K430" s="107"/>
      <c r="L430" s="107"/>
    </row>
    <row r="431" spans="2:12" ht="42" customHeight="1" x14ac:dyDescent="0.35">
      <c r="B431" s="6"/>
      <c r="C431" s="6"/>
      <c r="D431" s="6"/>
      <c r="E431" s="7"/>
      <c r="F431" s="130" t="s">
        <v>561</v>
      </c>
      <c r="G431" s="99">
        <v>862823.71</v>
      </c>
      <c r="H431" s="99">
        <v>862823.71</v>
      </c>
      <c r="I431" s="144">
        <f>259992.2+602831.51</f>
        <v>862823.71</v>
      </c>
      <c r="J431" s="97"/>
      <c r="K431" s="97"/>
      <c r="L431" s="107"/>
    </row>
    <row r="432" spans="2:12" ht="0.75" hidden="1" customHeight="1" x14ac:dyDescent="0.35">
      <c r="B432" s="6"/>
      <c r="C432" s="6"/>
      <c r="D432" s="6"/>
      <c r="E432" s="7"/>
      <c r="F432" s="130" t="s">
        <v>298</v>
      </c>
      <c r="G432" s="99"/>
      <c r="H432" s="99">
        <v>600</v>
      </c>
      <c r="I432" s="99"/>
      <c r="J432" s="97"/>
      <c r="K432" s="107"/>
      <c r="L432" s="107"/>
    </row>
    <row r="433" spans="2:12" ht="87.75" hidden="1" customHeight="1" x14ac:dyDescent="0.35">
      <c r="B433" s="6"/>
      <c r="C433" s="6"/>
      <c r="D433" s="6"/>
      <c r="E433" s="7"/>
      <c r="F433" s="130" t="s">
        <v>192</v>
      </c>
      <c r="G433" s="99"/>
      <c r="H433" s="99"/>
      <c r="I433" s="99"/>
      <c r="J433" s="97"/>
      <c r="K433" s="107"/>
      <c r="L433" s="107"/>
    </row>
    <row r="434" spans="2:12" ht="50.25" hidden="1" customHeight="1" x14ac:dyDescent="0.35">
      <c r="B434" s="6"/>
      <c r="C434" s="6"/>
      <c r="D434" s="6"/>
      <c r="E434" s="7"/>
      <c r="F434" s="130" t="s">
        <v>240</v>
      </c>
      <c r="G434" s="99"/>
      <c r="H434" s="99"/>
      <c r="I434" s="144"/>
      <c r="J434" s="97">
        <f>3500000+2000000-5500000</f>
        <v>0</v>
      </c>
      <c r="K434" s="97">
        <v>0</v>
      </c>
      <c r="L434" s="107">
        <v>0</v>
      </c>
    </row>
    <row r="435" spans="2:12" ht="56.25" hidden="1" customHeight="1" x14ac:dyDescent="0.35">
      <c r="B435" s="6"/>
      <c r="C435" s="6"/>
      <c r="D435" s="6"/>
      <c r="E435" s="7"/>
      <c r="F435" s="130" t="s">
        <v>437</v>
      </c>
      <c r="G435" s="99"/>
      <c r="H435" s="99"/>
      <c r="I435" s="144"/>
      <c r="J435" s="97"/>
      <c r="K435" s="97"/>
      <c r="L435" s="107"/>
    </row>
    <row r="436" spans="2:12" ht="61.5" hidden="1" customHeight="1" x14ac:dyDescent="0.35">
      <c r="B436" s="6"/>
      <c r="C436" s="6"/>
      <c r="D436" s="6"/>
      <c r="E436" s="7"/>
      <c r="F436" s="130" t="s">
        <v>285</v>
      </c>
      <c r="G436" s="99"/>
      <c r="H436" s="99"/>
      <c r="I436" s="144"/>
      <c r="J436" s="97"/>
      <c r="K436" s="97"/>
      <c r="L436" s="107"/>
    </row>
    <row r="437" spans="2:12" ht="48" customHeight="1" x14ac:dyDescent="0.35">
      <c r="B437" s="6"/>
      <c r="C437" s="6"/>
      <c r="D437" s="6"/>
      <c r="E437" s="7"/>
      <c r="F437" s="130" t="s">
        <v>524</v>
      </c>
      <c r="G437" s="99">
        <v>522330.86</v>
      </c>
      <c r="H437" s="99">
        <v>522330.86</v>
      </c>
      <c r="I437" s="144">
        <v>522330.86</v>
      </c>
      <c r="J437" s="97"/>
      <c r="K437" s="97"/>
      <c r="L437" s="107"/>
    </row>
    <row r="438" spans="2:12" ht="76.5" hidden="1" customHeight="1" x14ac:dyDescent="0.35">
      <c r="B438" s="6"/>
      <c r="C438" s="6"/>
      <c r="D438" s="6"/>
      <c r="E438" s="7"/>
      <c r="F438" s="66" t="s">
        <v>562</v>
      </c>
      <c r="G438" s="54">
        <v>0</v>
      </c>
      <c r="H438" s="54">
        <v>0</v>
      </c>
      <c r="I438" s="70"/>
      <c r="J438" s="45"/>
      <c r="K438" s="45"/>
      <c r="L438" s="52"/>
    </row>
    <row r="439" spans="2:12" ht="87.75" hidden="1" customHeight="1" x14ac:dyDescent="0.35">
      <c r="B439" s="6"/>
      <c r="C439" s="6"/>
      <c r="D439" s="6"/>
      <c r="E439" s="7"/>
      <c r="F439" s="66"/>
      <c r="G439" s="45"/>
      <c r="H439" s="45"/>
      <c r="I439" s="70"/>
      <c r="J439" s="45"/>
      <c r="K439" s="45"/>
      <c r="L439" s="54"/>
    </row>
    <row r="440" spans="2:12" ht="74.25" hidden="1" customHeight="1" x14ac:dyDescent="0.35">
      <c r="B440" s="6"/>
      <c r="C440" s="6"/>
      <c r="D440" s="6"/>
      <c r="E440" s="7"/>
      <c r="F440" s="66"/>
      <c r="G440" s="45"/>
      <c r="H440" s="45"/>
      <c r="I440" s="70"/>
      <c r="J440" s="45"/>
      <c r="K440" s="45"/>
      <c r="L440" s="54"/>
    </row>
    <row r="441" spans="2:12" ht="90" hidden="1" customHeight="1" x14ac:dyDescent="0.35">
      <c r="B441" s="6"/>
      <c r="C441" s="6"/>
      <c r="D441" s="6"/>
      <c r="E441" s="7"/>
      <c r="F441" s="66"/>
      <c r="G441" s="45"/>
      <c r="H441" s="45"/>
      <c r="I441" s="70"/>
      <c r="J441" s="45"/>
      <c r="K441" s="45"/>
      <c r="L441" s="54"/>
    </row>
    <row r="442" spans="2:12" ht="114" hidden="1" customHeight="1" x14ac:dyDescent="0.35">
      <c r="B442" s="6"/>
      <c r="C442" s="6"/>
      <c r="D442" s="6"/>
      <c r="E442" s="7"/>
      <c r="F442" s="66" t="s">
        <v>571</v>
      </c>
      <c r="G442" s="45">
        <v>0</v>
      </c>
      <c r="H442" s="45">
        <v>0</v>
      </c>
      <c r="I442" s="70"/>
      <c r="J442" s="45"/>
      <c r="K442" s="45"/>
      <c r="L442" s="54"/>
    </row>
    <row r="443" spans="2:12" ht="49.2" customHeight="1" x14ac:dyDescent="0.35">
      <c r="B443" s="6"/>
      <c r="C443" s="6"/>
      <c r="D443" s="6"/>
      <c r="E443" s="7"/>
      <c r="F443" s="66" t="s">
        <v>784</v>
      </c>
      <c r="G443" s="49">
        <v>0</v>
      </c>
      <c r="H443" s="49">
        <v>0</v>
      </c>
      <c r="I443" s="53">
        <v>0</v>
      </c>
      <c r="J443" s="53">
        <f>J445+J506+J503+J504+J505</f>
        <v>2504957.34</v>
      </c>
      <c r="K443" s="53">
        <f>K445+K506+K503+K504+K505</f>
        <v>2504957.34</v>
      </c>
      <c r="L443" s="53">
        <f>L445+L506+L503+L504+L505</f>
        <v>2504957.34</v>
      </c>
    </row>
    <row r="444" spans="2:12" ht="82.5" hidden="1" customHeight="1" x14ac:dyDescent="0.35">
      <c r="B444" s="23">
        <v>1217310</v>
      </c>
      <c r="C444" s="23">
        <v>7310</v>
      </c>
      <c r="D444" s="17" t="s">
        <v>14</v>
      </c>
      <c r="E444" s="7" t="s">
        <v>188</v>
      </c>
      <c r="F444" s="66" t="s">
        <v>283</v>
      </c>
      <c r="G444" s="49"/>
      <c r="H444" s="49"/>
      <c r="I444" s="67"/>
      <c r="J444" s="54"/>
      <c r="K444" s="54"/>
      <c r="L444" s="54"/>
    </row>
    <row r="445" spans="2:12" ht="43.8" customHeight="1" x14ac:dyDescent="0.35">
      <c r="B445" s="25">
        <v>1217310</v>
      </c>
      <c r="C445" s="25">
        <v>7310</v>
      </c>
      <c r="D445" s="26" t="s">
        <v>14</v>
      </c>
      <c r="E445" s="5" t="s">
        <v>188</v>
      </c>
      <c r="F445" s="130" t="s">
        <v>551</v>
      </c>
      <c r="G445" s="97"/>
      <c r="H445" s="97"/>
      <c r="I445" s="144"/>
      <c r="J445" s="99">
        <v>2495103.84</v>
      </c>
      <c r="K445" s="99">
        <f>J445</f>
        <v>2495103.84</v>
      </c>
      <c r="L445" s="99">
        <v>2495103.84</v>
      </c>
    </row>
    <row r="446" spans="2:12" ht="158.25" hidden="1" customHeight="1" x14ac:dyDescent="0.35">
      <c r="B446" s="25">
        <v>1217310</v>
      </c>
      <c r="C446" s="25">
        <v>7310</v>
      </c>
      <c r="D446" s="26" t="s">
        <v>397</v>
      </c>
      <c r="E446" s="5" t="s">
        <v>188</v>
      </c>
      <c r="F446" s="130" t="s">
        <v>452</v>
      </c>
      <c r="G446" s="97"/>
      <c r="H446" s="97"/>
      <c r="I446" s="144"/>
      <c r="J446" s="99"/>
      <c r="K446" s="99"/>
      <c r="L446" s="99"/>
    </row>
    <row r="447" spans="2:12" ht="219.75" hidden="1" customHeight="1" x14ac:dyDescent="0.35">
      <c r="B447" s="25">
        <v>1217310</v>
      </c>
      <c r="C447" s="25">
        <v>7310</v>
      </c>
      <c r="D447" s="26" t="s">
        <v>14</v>
      </c>
      <c r="E447" s="5" t="s">
        <v>188</v>
      </c>
      <c r="F447" s="130" t="s">
        <v>479</v>
      </c>
      <c r="G447" s="97"/>
      <c r="H447" s="97"/>
      <c r="I447" s="144"/>
      <c r="J447" s="99"/>
      <c r="K447" s="99"/>
      <c r="L447" s="99"/>
    </row>
    <row r="448" spans="2:12" ht="69" hidden="1" customHeight="1" x14ac:dyDescent="0.35">
      <c r="B448" s="145"/>
      <c r="C448" s="146"/>
      <c r="D448" s="146"/>
      <c r="E448" s="146"/>
      <c r="F448" s="148" t="s">
        <v>820</v>
      </c>
      <c r="G448" s="147">
        <f>G449+G473+G497+G496</f>
        <v>0</v>
      </c>
      <c r="H448" s="147">
        <f>H449+H473+H497+H496</f>
        <v>0</v>
      </c>
      <c r="I448" s="147">
        <f>I449+I473+I497+I496</f>
        <v>0</v>
      </c>
      <c r="J448" s="147">
        <f>J449+J473+J496+J497</f>
        <v>0</v>
      </c>
      <c r="K448" s="147">
        <f>K449+K473+K496+K497</f>
        <v>0</v>
      </c>
      <c r="L448" s="147">
        <f>L449+L473+L496+L497</f>
        <v>0</v>
      </c>
    </row>
    <row r="449" spans="2:12" ht="58.5" hidden="1" customHeight="1" x14ac:dyDescent="0.35">
      <c r="B449" s="3" t="s">
        <v>25</v>
      </c>
      <c r="C449" s="3" t="s">
        <v>26</v>
      </c>
      <c r="D449" s="3" t="s">
        <v>212</v>
      </c>
      <c r="E449" s="5" t="s">
        <v>27</v>
      </c>
      <c r="F449" s="148"/>
      <c r="G449" s="147">
        <f>G450+G451+G471+G452+G453+G454+G455+G456+G457+G462+G463+G464+G465+G466+G467+G468+G469+G470+G458+G459+G460+G461</f>
        <v>0</v>
      </c>
      <c r="H449" s="147">
        <f>H450+H451+H471+H452+H453+H454+H455+H456+H457+H462+H463+H464+H465+H466+H467+H468+H469+H470+H458+H459+H460+H461</f>
        <v>0</v>
      </c>
      <c r="I449" s="147">
        <f>I450+I451+I471+I452+I453+I454+I455+I456+I457+I462+I463+I464+I465+I466+I467+I468+I469+I470+I458+I459+I460+I461</f>
        <v>0</v>
      </c>
      <c r="J449" s="147">
        <f>J450+J451+J471+J452+J453+J454+J455+J456+J457+J462+J463+J464+J465</f>
        <v>0</v>
      </c>
      <c r="K449" s="147">
        <f>K450+K451+K471+K452+K453+K454+K455+K456+K457+K462+K463+K464+K465</f>
        <v>0</v>
      </c>
      <c r="L449" s="147">
        <f>L450+L451+L471+L452+L453+L454+L455+L456+L457+L462+L463+L464+L465</f>
        <v>0</v>
      </c>
    </row>
    <row r="450" spans="2:12" ht="76.5" hidden="1" customHeight="1" x14ac:dyDescent="0.35">
      <c r="B450" s="3"/>
      <c r="C450" s="3"/>
      <c r="D450" s="3"/>
      <c r="E450" s="5"/>
      <c r="F450" s="149" t="s">
        <v>299</v>
      </c>
      <c r="G450" s="150"/>
      <c r="H450" s="150"/>
      <c r="I450" s="151"/>
      <c r="J450" s="150"/>
      <c r="K450" s="150"/>
      <c r="L450" s="150"/>
    </row>
    <row r="451" spans="2:12" ht="56.25" hidden="1" customHeight="1" x14ac:dyDescent="0.35">
      <c r="B451" s="3"/>
      <c r="C451" s="3"/>
      <c r="D451" s="3"/>
      <c r="E451" s="5"/>
      <c r="F451" s="149" t="s">
        <v>300</v>
      </c>
      <c r="G451" s="150"/>
      <c r="H451" s="150"/>
      <c r="I451" s="151"/>
      <c r="J451" s="150"/>
      <c r="K451" s="150"/>
      <c r="L451" s="150"/>
    </row>
    <row r="452" spans="2:12" ht="56.25" hidden="1" customHeight="1" x14ac:dyDescent="0.35">
      <c r="B452" s="3"/>
      <c r="C452" s="3"/>
      <c r="D452" s="3"/>
      <c r="E452" s="5"/>
      <c r="F452" s="149" t="s">
        <v>387</v>
      </c>
      <c r="G452" s="150"/>
      <c r="H452" s="150"/>
      <c r="I452" s="151"/>
      <c r="J452" s="150"/>
      <c r="K452" s="150"/>
      <c r="L452" s="150"/>
    </row>
    <row r="453" spans="2:12" ht="56.25" hidden="1" customHeight="1" x14ac:dyDescent="0.35">
      <c r="B453" s="3"/>
      <c r="C453" s="3"/>
      <c r="D453" s="3"/>
      <c r="E453" s="5"/>
      <c r="F453" s="149" t="s">
        <v>388</v>
      </c>
      <c r="G453" s="150"/>
      <c r="H453" s="150"/>
      <c r="I453" s="151"/>
      <c r="J453" s="150"/>
      <c r="K453" s="150"/>
      <c r="L453" s="150"/>
    </row>
    <row r="454" spans="2:12" ht="56.25" hidden="1" customHeight="1" x14ac:dyDescent="0.35">
      <c r="B454" s="3"/>
      <c r="C454" s="3"/>
      <c r="D454" s="3"/>
      <c r="E454" s="5"/>
      <c r="F454" s="149" t="s">
        <v>389</v>
      </c>
      <c r="G454" s="150"/>
      <c r="H454" s="150"/>
      <c r="I454" s="151"/>
      <c r="J454" s="150"/>
      <c r="K454" s="150"/>
      <c r="L454" s="150"/>
    </row>
    <row r="455" spans="2:12" ht="56.25" hidden="1" customHeight="1" x14ac:dyDescent="0.35">
      <c r="B455" s="3"/>
      <c r="C455" s="3"/>
      <c r="D455" s="3"/>
      <c r="E455" s="5"/>
      <c r="F455" s="149" t="s">
        <v>390</v>
      </c>
      <c r="G455" s="150"/>
      <c r="H455" s="150"/>
      <c r="I455" s="151"/>
      <c r="J455" s="150"/>
      <c r="K455" s="150"/>
      <c r="L455" s="150"/>
    </row>
    <row r="456" spans="2:12" ht="56.25" hidden="1" customHeight="1" x14ac:dyDescent="0.35">
      <c r="B456" s="3"/>
      <c r="C456" s="3"/>
      <c r="D456" s="3"/>
      <c r="E456" s="5"/>
      <c r="F456" s="149" t="s">
        <v>440</v>
      </c>
      <c r="G456" s="150"/>
      <c r="H456" s="150"/>
      <c r="I456" s="151"/>
      <c r="J456" s="150"/>
      <c r="K456" s="150"/>
      <c r="L456" s="150"/>
    </row>
    <row r="457" spans="2:12" ht="67.5" hidden="1" customHeight="1" x14ac:dyDescent="0.35">
      <c r="B457" s="3"/>
      <c r="C457" s="3"/>
      <c r="D457" s="3"/>
      <c r="E457" s="5"/>
      <c r="F457" s="149" t="s">
        <v>441</v>
      </c>
      <c r="G457" s="150"/>
      <c r="H457" s="150"/>
      <c r="I457" s="151"/>
      <c r="J457" s="150"/>
      <c r="K457" s="150"/>
      <c r="L457" s="150"/>
    </row>
    <row r="458" spans="2:12" ht="58.5" hidden="1" customHeight="1" x14ac:dyDescent="0.35">
      <c r="B458" s="3"/>
      <c r="C458" s="3"/>
      <c r="D458" s="3"/>
      <c r="E458" s="5"/>
      <c r="F458" s="149" t="s">
        <v>464</v>
      </c>
      <c r="G458" s="150"/>
      <c r="H458" s="150"/>
      <c r="I458" s="151"/>
      <c r="J458" s="150"/>
      <c r="K458" s="150"/>
      <c r="L458" s="150"/>
    </row>
    <row r="459" spans="2:12" ht="54.75" hidden="1" customHeight="1" x14ac:dyDescent="0.35">
      <c r="B459" s="3"/>
      <c r="C459" s="3"/>
      <c r="D459" s="3"/>
      <c r="E459" s="5"/>
      <c r="F459" s="149" t="s">
        <v>467</v>
      </c>
      <c r="G459" s="150"/>
      <c r="H459" s="150"/>
      <c r="I459" s="151"/>
      <c r="J459" s="150"/>
      <c r="K459" s="150"/>
      <c r="L459" s="150"/>
    </row>
    <row r="460" spans="2:12" ht="58.5" hidden="1" customHeight="1" x14ac:dyDescent="0.35">
      <c r="B460" s="3"/>
      <c r="C460" s="3"/>
      <c r="D460" s="3"/>
      <c r="E460" s="5"/>
      <c r="F460" s="149" t="s">
        <v>465</v>
      </c>
      <c r="G460" s="150"/>
      <c r="H460" s="150"/>
      <c r="I460" s="151"/>
      <c r="J460" s="150"/>
      <c r="K460" s="150"/>
      <c r="L460" s="150"/>
    </row>
    <row r="461" spans="2:12" ht="54.75" hidden="1" customHeight="1" x14ac:dyDescent="0.35">
      <c r="B461" s="3"/>
      <c r="C461" s="3"/>
      <c r="D461" s="3"/>
      <c r="E461" s="5"/>
      <c r="F461" s="149" t="s">
        <v>466</v>
      </c>
      <c r="G461" s="150"/>
      <c r="H461" s="150"/>
      <c r="I461" s="151"/>
      <c r="J461" s="150"/>
      <c r="K461" s="150"/>
      <c r="L461" s="150"/>
    </row>
    <row r="462" spans="2:12" ht="56.25" hidden="1" customHeight="1" x14ac:dyDescent="0.35">
      <c r="B462" s="3"/>
      <c r="C462" s="3"/>
      <c r="D462" s="3"/>
      <c r="E462" s="5"/>
      <c r="F462" s="149" t="s">
        <v>383</v>
      </c>
      <c r="G462" s="150"/>
      <c r="H462" s="150"/>
      <c r="I462" s="151"/>
      <c r="J462" s="150"/>
      <c r="K462" s="150"/>
      <c r="L462" s="150"/>
    </row>
    <row r="463" spans="2:12" ht="56.25" hidden="1" customHeight="1" x14ac:dyDescent="0.35">
      <c r="B463" s="3"/>
      <c r="C463" s="3"/>
      <c r="D463" s="3"/>
      <c r="E463" s="5"/>
      <c r="F463" s="149" t="s">
        <v>461</v>
      </c>
      <c r="G463" s="150"/>
      <c r="H463" s="150"/>
      <c r="I463" s="151"/>
      <c r="J463" s="150"/>
      <c r="K463" s="150"/>
      <c r="L463" s="150"/>
    </row>
    <row r="464" spans="2:12" ht="56.25" hidden="1" customHeight="1" x14ac:dyDescent="0.35">
      <c r="B464" s="3"/>
      <c r="C464" s="3"/>
      <c r="D464" s="3"/>
      <c r="E464" s="5"/>
      <c r="F464" s="149" t="s">
        <v>384</v>
      </c>
      <c r="G464" s="150"/>
      <c r="H464" s="150"/>
      <c r="I464" s="151"/>
      <c r="J464" s="150"/>
      <c r="K464" s="150"/>
      <c r="L464" s="150"/>
    </row>
    <row r="465" spans="2:12" ht="51" hidden="1" customHeight="1" x14ac:dyDescent="0.35">
      <c r="B465" s="3"/>
      <c r="C465" s="3"/>
      <c r="D465" s="3"/>
      <c r="E465" s="5"/>
      <c r="F465" s="149" t="s">
        <v>385</v>
      </c>
      <c r="G465" s="150"/>
      <c r="H465" s="150"/>
      <c r="I465" s="151"/>
      <c r="J465" s="150"/>
      <c r="K465" s="150"/>
      <c r="L465" s="150"/>
    </row>
    <row r="466" spans="2:12" ht="51" hidden="1" customHeight="1" x14ac:dyDescent="0.35">
      <c r="B466" s="3"/>
      <c r="C466" s="3"/>
      <c r="D466" s="3"/>
      <c r="E466" s="5"/>
      <c r="F466" s="149" t="s">
        <v>386</v>
      </c>
      <c r="G466" s="150"/>
      <c r="H466" s="150"/>
      <c r="I466" s="150"/>
      <c r="J466" s="150"/>
      <c r="K466" s="150"/>
      <c r="L466" s="150"/>
    </row>
    <row r="467" spans="2:12" ht="81" hidden="1" customHeight="1" x14ac:dyDescent="0.35">
      <c r="B467" s="3"/>
      <c r="C467" s="3"/>
      <c r="D467" s="3"/>
      <c r="E467" s="5"/>
      <c r="F467" s="149" t="s">
        <v>442</v>
      </c>
      <c r="G467" s="150"/>
      <c r="H467" s="150"/>
      <c r="I467" s="150"/>
      <c r="J467" s="150"/>
      <c r="K467" s="150"/>
      <c r="L467" s="150"/>
    </row>
    <row r="468" spans="2:12" ht="59.25" hidden="1" customHeight="1" x14ac:dyDescent="0.35">
      <c r="B468" s="3"/>
      <c r="C468" s="3"/>
      <c r="D468" s="3"/>
      <c r="E468" s="5"/>
      <c r="F468" s="149" t="s">
        <v>443</v>
      </c>
      <c r="G468" s="150"/>
      <c r="H468" s="150"/>
      <c r="I468" s="150"/>
      <c r="J468" s="150"/>
      <c r="K468" s="150"/>
      <c r="L468" s="150"/>
    </row>
    <row r="469" spans="2:12" ht="51" hidden="1" customHeight="1" x14ac:dyDescent="0.35">
      <c r="B469" s="3"/>
      <c r="C469" s="3"/>
      <c r="D469" s="3"/>
      <c r="E469" s="5"/>
      <c r="F469" s="149" t="s">
        <v>444</v>
      </c>
      <c r="G469" s="150"/>
      <c r="H469" s="150"/>
      <c r="I469" s="150"/>
      <c r="J469" s="150"/>
      <c r="K469" s="150"/>
      <c r="L469" s="150"/>
    </row>
    <row r="470" spans="2:12" ht="51" hidden="1" customHeight="1" x14ac:dyDescent="0.35">
      <c r="B470" s="3"/>
      <c r="C470" s="3"/>
      <c r="D470" s="3"/>
      <c r="E470" s="5"/>
      <c r="F470" s="149" t="s">
        <v>445</v>
      </c>
      <c r="G470" s="150"/>
      <c r="H470" s="150"/>
      <c r="I470" s="150"/>
      <c r="J470" s="150"/>
      <c r="K470" s="150"/>
      <c r="L470" s="150"/>
    </row>
    <row r="471" spans="2:12" ht="58.5" hidden="1" customHeight="1" x14ac:dyDescent="0.35">
      <c r="B471" s="3"/>
      <c r="C471" s="3"/>
      <c r="D471" s="3"/>
      <c r="E471" s="5"/>
      <c r="F471" s="149" t="s">
        <v>446</v>
      </c>
      <c r="G471" s="150"/>
      <c r="H471" s="150"/>
      <c r="I471" s="150"/>
      <c r="J471" s="150"/>
      <c r="K471" s="150"/>
      <c r="L471" s="150"/>
    </row>
    <row r="472" spans="2:12" ht="73.5" hidden="1" customHeight="1" x14ac:dyDescent="0.35">
      <c r="B472" s="3"/>
      <c r="C472" s="3"/>
      <c r="D472" s="3"/>
      <c r="E472" s="5"/>
      <c r="F472" s="148"/>
      <c r="G472" s="150"/>
      <c r="H472" s="150"/>
      <c r="I472" s="152"/>
      <c r="J472" s="150"/>
      <c r="K472" s="150"/>
      <c r="L472" s="150"/>
    </row>
    <row r="473" spans="2:12" ht="54.6" hidden="1" customHeight="1" x14ac:dyDescent="0.35">
      <c r="B473" s="22" t="s">
        <v>5</v>
      </c>
      <c r="C473" s="22" t="s">
        <v>6</v>
      </c>
      <c r="D473" s="22" t="s">
        <v>7</v>
      </c>
      <c r="E473" s="34" t="s">
        <v>8</v>
      </c>
      <c r="F473" s="148"/>
      <c r="G473" s="147">
        <f>G474+G475+G476+G477+G482+G483+G478+G479+G480+G481</f>
        <v>0</v>
      </c>
      <c r="H473" s="147">
        <f>H474+H475+H476+H477+H482+H483+H478+H479+H480+H481</f>
        <v>0</v>
      </c>
      <c r="I473" s="147">
        <f>I474+I475+I476+I477+I478+I479+I480+I481+I482+I483</f>
        <v>0</v>
      </c>
      <c r="J473" s="147">
        <f>J474+J475+J476+J477+J482+J483</f>
        <v>0</v>
      </c>
      <c r="K473" s="147">
        <f>K474+K475+K476+K477+K482+K483</f>
        <v>0</v>
      </c>
      <c r="L473" s="147">
        <f>L474+L475+L476+L477+L482+L483</f>
        <v>0</v>
      </c>
    </row>
    <row r="474" spans="2:12" ht="139.5" hidden="1" customHeight="1" x14ac:dyDescent="0.35">
      <c r="B474" s="25"/>
      <c r="C474" s="25"/>
      <c r="D474" s="26"/>
      <c r="E474" s="5"/>
      <c r="F474" s="130" t="s">
        <v>364</v>
      </c>
      <c r="G474" s="99"/>
      <c r="H474" s="99"/>
      <c r="I474" s="99"/>
      <c r="J474" s="99">
        <v>0</v>
      </c>
      <c r="K474" s="99">
        <v>0</v>
      </c>
      <c r="L474" s="99">
        <v>0</v>
      </c>
    </row>
    <row r="475" spans="2:12" ht="51" hidden="1" customHeight="1" x14ac:dyDescent="0.35">
      <c r="B475" s="25"/>
      <c r="C475" s="25"/>
      <c r="D475" s="26"/>
      <c r="E475" s="5"/>
      <c r="F475" s="130" t="s">
        <v>474</v>
      </c>
      <c r="G475" s="99"/>
      <c r="H475" s="99"/>
      <c r="I475" s="99"/>
      <c r="J475" s="99"/>
      <c r="K475" s="99"/>
      <c r="L475" s="99"/>
    </row>
    <row r="476" spans="2:12" ht="35.25" hidden="1" customHeight="1" x14ac:dyDescent="0.35">
      <c r="B476" s="25"/>
      <c r="C476" s="25"/>
      <c r="D476" s="26"/>
      <c r="E476" s="5"/>
      <c r="F476" s="130" t="s">
        <v>433</v>
      </c>
      <c r="G476" s="99"/>
      <c r="H476" s="99"/>
      <c r="I476" s="99"/>
      <c r="J476" s="99"/>
      <c r="K476" s="99"/>
      <c r="L476" s="99"/>
    </row>
    <row r="477" spans="2:12" ht="35.25" hidden="1" customHeight="1" x14ac:dyDescent="0.35">
      <c r="B477" s="25"/>
      <c r="C477" s="25"/>
      <c r="D477" s="26"/>
      <c r="E477" s="5"/>
      <c r="F477" s="130" t="s">
        <v>470</v>
      </c>
      <c r="G477" s="99"/>
      <c r="H477" s="99"/>
      <c r="I477" s="99"/>
      <c r="J477" s="99"/>
      <c r="K477" s="99"/>
      <c r="L477" s="99"/>
    </row>
    <row r="478" spans="2:12" ht="63.75" hidden="1" customHeight="1" x14ac:dyDescent="0.35">
      <c r="B478" s="25"/>
      <c r="C478" s="25"/>
      <c r="D478" s="26"/>
      <c r="E478" s="5"/>
      <c r="F478" s="130" t="s">
        <v>471</v>
      </c>
      <c r="G478" s="99"/>
      <c r="H478" s="99"/>
      <c r="I478" s="99"/>
      <c r="J478" s="99"/>
      <c r="K478" s="99"/>
      <c r="L478" s="99"/>
    </row>
    <row r="479" spans="2:12" ht="67.5" hidden="1" customHeight="1" x14ac:dyDescent="0.35">
      <c r="B479" s="25"/>
      <c r="C479" s="25"/>
      <c r="D479" s="26"/>
      <c r="E479" s="5"/>
      <c r="F479" s="130" t="s">
        <v>472</v>
      </c>
      <c r="G479" s="99"/>
      <c r="H479" s="99"/>
      <c r="I479" s="99"/>
      <c r="J479" s="99"/>
      <c r="K479" s="99"/>
      <c r="L479" s="99"/>
    </row>
    <row r="480" spans="2:12" ht="72" hidden="1" customHeight="1" x14ac:dyDescent="0.35">
      <c r="B480" s="25"/>
      <c r="C480" s="25"/>
      <c r="D480" s="26"/>
      <c r="E480" s="5"/>
      <c r="F480" s="130" t="s">
        <v>473</v>
      </c>
      <c r="G480" s="99"/>
      <c r="H480" s="99"/>
      <c r="I480" s="99"/>
      <c r="J480" s="99"/>
      <c r="K480" s="99"/>
      <c r="L480" s="99"/>
    </row>
    <row r="481" spans="2:12" ht="72" hidden="1" customHeight="1" x14ac:dyDescent="0.35">
      <c r="B481" s="25"/>
      <c r="C481" s="25"/>
      <c r="D481" s="26"/>
      <c r="E481" s="5"/>
      <c r="F481" s="130" t="s">
        <v>475</v>
      </c>
      <c r="G481" s="99"/>
      <c r="H481" s="99"/>
      <c r="I481" s="99"/>
      <c r="J481" s="99"/>
      <c r="K481" s="99"/>
      <c r="L481" s="99"/>
    </row>
    <row r="482" spans="2:12" ht="70.5" hidden="1" customHeight="1" x14ac:dyDescent="0.35">
      <c r="B482" s="25"/>
      <c r="C482" s="25"/>
      <c r="D482" s="26"/>
      <c r="E482" s="5"/>
      <c r="F482" s="130" t="s">
        <v>431</v>
      </c>
      <c r="G482" s="99"/>
      <c r="H482" s="99"/>
      <c r="I482" s="99"/>
      <c r="J482" s="99"/>
      <c r="K482" s="99"/>
      <c r="L482" s="99"/>
    </row>
    <row r="483" spans="2:12" ht="90" hidden="1" customHeight="1" x14ac:dyDescent="0.35">
      <c r="B483" s="25"/>
      <c r="C483" s="25"/>
      <c r="D483" s="26"/>
      <c r="E483" s="5"/>
      <c r="F483" s="130" t="s">
        <v>301</v>
      </c>
      <c r="G483" s="105"/>
      <c r="H483" s="105"/>
      <c r="I483" s="105"/>
      <c r="J483" s="99"/>
      <c r="K483" s="99"/>
      <c r="L483" s="99"/>
    </row>
    <row r="484" spans="2:12" ht="36.75" hidden="1" customHeight="1" x14ac:dyDescent="0.35">
      <c r="B484" s="25"/>
      <c r="C484" s="25"/>
      <c r="D484" s="26"/>
      <c r="E484" s="5"/>
      <c r="F484" s="130"/>
      <c r="G484" s="99"/>
      <c r="H484" s="99"/>
      <c r="I484" s="99"/>
      <c r="J484" s="105"/>
      <c r="K484" s="105"/>
      <c r="L484" s="105"/>
    </row>
    <row r="485" spans="2:12" ht="45.75" hidden="1" customHeight="1" x14ac:dyDescent="0.35">
      <c r="B485" s="25"/>
      <c r="C485" s="25"/>
      <c r="D485" s="26"/>
      <c r="E485" s="5"/>
      <c r="F485" s="130"/>
      <c r="G485" s="99"/>
      <c r="H485" s="99"/>
      <c r="I485" s="99"/>
      <c r="J485" s="105"/>
      <c r="K485" s="105"/>
      <c r="L485" s="105"/>
    </row>
    <row r="486" spans="2:12" ht="45.75" hidden="1" customHeight="1" x14ac:dyDescent="0.35">
      <c r="B486" s="25"/>
      <c r="C486" s="25"/>
      <c r="D486" s="26"/>
      <c r="E486" s="5"/>
      <c r="F486" s="130"/>
      <c r="G486" s="99"/>
      <c r="H486" s="99"/>
      <c r="I486" s="99"/>
      <c r="J486" s="105"/>
      <c r="K486" s="105"/>
      <c r="L486" s="105"/>
    </row>
    <row r="487" spans="2:12" ht="36.75" hidden="1" customHeight="1" x14ac:dyDescent="0.35">
      <c r="B487" s="3"/>
      <c r="C487" s="3"/>
      <c r="D487" s="3"/>
      <c r="E487" s="5"/>
      <c r="F487" s="153"/>
      <c r="G487" s="105"/>
      <c r="H487" s="105"/>
      <c r="I487" s="105"/>
      <c r="J487" s="105"/>
      <c r="K487" s="105"/>
      <c r="L487" s="105"/>
    </row>
    <row r="488" spans="2:12" ht="31.5" hidden="1" customHeight="1" x14ac:dyDescent="0.35">
      <c r="B488" s="3"/>
      <c r="C488" s="3"/>
      <c r="D488" s="3"/>
      <c r="E488" s="24"/>
      <c r="F488" s="130"/>
      <c r="G488" s="99"/>
      <c r="H488" s="99"/>
      <c r="I488" s="99"/>
      <c r="J488" s="99"/>
      <c r="K488" s="99"/>
      <c r="L488" s="99"/>
    </row>
    <row r="489" spans="2:12" ht="36" hidden="1" customHeight="1" x14ac:dyDescent="0.35">
      <c r="B489" s="3"/>
      <c r="C489" s="3"/>
      <c r="D489" s="3"/>
      <c r="E489" s="24"/>
      <c r="F489" s="130"/>
      <c r="G489" s="99"/>
      <c r="H489" s="99"/>
      <c r="I489" s="99"/>
      <c r="J489" s="99"/>
      <c r="K489" s="99"/>
      <c r="L489" s="99"/>
    </row>
    <row r="490" spans="2:12" ht="29.25" hidden="1" customHeight="1" x14ac:dyDescent="0.35">
      <c r="B490" s="3"/>
      <c r="C490" s="3"/>
      <c r="D490" s="3"/>
      <c r="E490" s="5"/>
      <c r="F490" s="130"/>
      <c r="G490" s="99"/>
      <c r="H490" s="99"/>
      <c r="I490" s="99"/>
      <c r="J490" s="99"/>
      <c r="K490" s="99"/>
      <c r="L490" s="99"/>
    </row>
    <row r="491" spans="2:12" ht="45" hidden="1" customHeight="1" x14ac:dyDescent="0.35">
      <c r="B491" s="3"/>
      <c r="C491" s="3"/>
      <c r="D491" s="3"/>
      <c r="E491" s="5"/>
      <c r="F491" s="153"/>
      <c r="G491" s="105"/>
      <c r="H491" s="105"/>
      <c r="I491" s="105"/>
      <c r="J491" s="105"/>
      <c r="K491" s="105"/>
      <c r="L491" s="105"/>
    </row>
    <row r="492" spans="2:12" ht="66" hidden="1" customHeight="1" x14ac:dyDescent="0.35">
      <c r="B492" s="3"/>
      <c r="C492" s="3"/>
      <c r="D492" s="3"/>
      <c r="E492" s="5"/>
      <c r="F492" s="130"/>
      <c r="G492" s="99"/>
      <c r="H492" s="99"/>
      <c r="I492" s="99"/>
      <c r="J492" s="99"/>
      <c r="K492" s="99"/>
      <c r="L492" s="99"/>
    </row>
    <row r="493" spans="2:12" ht="63.75" hidden="1" customHeight="1" x14ac:dyDescent="0.35">
      <c r="B493" s="3"/>
      <c r="C493" s="3"/>
      <c r="D493" s="3"/>
      <c r="E493" s="5"/>
      <c r="F493" s="130"/>
      <c r="G493" s="99"/>
      <c r="H493" s="99"/>
      <c r="I493" s="99"/>
      <c r="J493" s="99"/>
      <c r="K493" s="99"/>
      <c r="L493" s="99"/>
    </row>
    <row r="494" spans="2:12" ht="26.25" hidden="1" customHeight="1" x14ac:dyDescent="0.35">
      <c r="B494" s="3"/>
      <c r="C494" s="3"/>
      <c r="D494" s="3"/>
      <c r="E494" s="5"/>
      <c r="F494" s="153"/>
      <c r="G494" s="105"/>
      <c r="H494" s="105"/>
      <c r="I494" s="111"/>
      <c r="J494" s="97"/>
      <c r="K494" s="97"/>
      <c r="L494" s="97"/>
    </row>
    <row r="495" spans="2:12" ht="51" hidden="1" customHeight="1" x14ac:dyDescent="0.35">
      <c r="B495" s="3"/>
      <c r="C495" s="3"/>
      <c r="D495" s="3"/>
      <c r="E495" s="5"/>
      <c r="F495" s="130"/>
      <c r="G495" s="99"/>
      <c r="H495" s="99"/>
      <c r="I495" s="144"/>
      <c r="J495" s="97"/>
      <c r="K495" s="97"/>
      <c r="L495" s="97"/>
    </row>
    <row r="496" spans="2:12" ht="100.5" hidden="1" customHeight="1" x14ac:dyDescent="0.35">
      <c r="B496" s="3" t="s">
        <v>208</v>
      </c>
      <c r="C496" s="3" t="s">
        <v>209</v>
      </c>
      <c r="D496" s="3" t="s">
        <v>210</v>
      </c>
      <c r="E496" s="5" t="s">
        <v>211</v>
      </c>
      <c r="F496" s="130" t="s">
        <v>375</v>
      </c>
      <c r="G496" s="105"/>
      <c r="H496" s="105"/>
      <c r="I496" s="135"/>
      <c r="J496" s="111"/>
      <c r="K496" s="111"/>
      <c r="L496" s="105"/>
    </row>
    <row r="497" spans="1:12" ht="66.75" hidden="1" customHeight="1" x14ac:dyDescent="0.35">
      <c r="B497" s="3" t="s">
        <v>11</v>
      </c>
      <c r="C497" s="3" t="s">
        <v>1</v>
      </c>
      <c r="D497" s="3" t="s">
        <v>2</v>
      </c>
      <c r="E497" s="5" t="s">
        <v>3</v>
      </c>
      <c r="F497" s="130" t="s">
        <v>432</v>
      </c>
      <c r="G497" s="105"/>
      <c r="H497" s="105"/>
      <c r="I497" s="105"/>
      <c r="J497" s="111"/>
      <c r="K497" s="111"/>
      <c r="L497" s="111"/>
    </row>
    <row r="498" spans="1:12" ht="6" hidden="1" customHeight="1" x14ac:dyDescent="0.35">
      <c r="B498" s="3"/>
      <c r="C498" s="3"/>
      <c r="D498" s="3"/>
      <c r="E498" s="5"/>
      <c r="F498" s="130"/>
      <c r="G498" s="99"/>
      <c r="H498" s="99"/>
      <c r="I498" s="144"/>
      <c r="J498" s="97"/>
      <c r="K498" s="97"/>
      <c r="L498" s="97"/>
    </row>
    <row r="499" spans="1:12" ht="66.75" hidden="1" customHeight="1" x14ac:dyDescent="0.35">
      <c r="B499" s="3"/>
      <c r="C499" s="3"/>
      <c r="D499" s="3"/>
      <c r="E499" s="5"/>
      <c r="F499" s="153" t="s">
        <v>396</v>
      </c>
      <c r="G499" s="105">
        <f>G500+G506</f>
        <v>0</v>
      </c>
      <c r="H499" s="105">
        <f>H500+H506</f>
        <v>0</v>
      </c>
      <c r="I499" s="105">
        <f>I500+I506</f>
        <v>0</v>
      </c>
      <c r="J499" s="97"/>
      <c r="K499" s="97"/>
      <c r="L499" s="97"/>
    </row>
    <row r="500" spans="1:12" ht="66.75" hidden="1" customHeight="1" x14ac:dyDescent="0.35">
      <c r="B500" s="3" t="s">
        <v>391</v>
      </c>
      <c r="C500" s="3" t="s">
        <v>392</v>
      </c>
      <c r="D500" s="3" t="s">
        <v>7</v>
      </c>
      <c r="E500" s="5" t="s">
        <v>247</v>
      </c>
      <c r="F500" s="130" t="s">
        <v>393</v>
      </c>
      <c r="G500" s="105">
        <f>G501+G502</f>
        <v>0</v>
      </c>
      <c r="H500" s="105">
        <f>H501+H502</f>
        <v>0</v>
      </c>
      <c r="I500" s="105">
        <f>I501+I502</f>
        <v>0</v>
      </c>
      <c r="J500" s="97"/>
      <c r="K500" s="97"/>
      <c r="L500" s="97"/>
    </row>
    <row r="501" spans="1:12" ht="66.75" hidden="1" customHeight="1" x14ac:dyDescent="0.35">
      <c r="B501" s="3"/>
      <c r="C501" s="3"/>
      <c r="D501" s="3"/>
      <c r="E501" s="5"/>
      <c r="F501" s="130" t="s">
        <v>394</v>
      </c>
      <c r="G501" s="99"/>
      <c r="H501" s="99"/>
      <c r="I501" s="144"/>
      <c r="J501" s="97"/>
      <c r="K501" s="97"/>
      <c r="L501" s="97"/>
    </row>
    <row r="502" spans="1:12" ht="89.25" hidden="1" customHeight="1" x14ac:dyDescent="0.35">
      <c r="B502" s="3"/>
      <c r="C502" s="3"/>
      <c r="D502" s="3"/>
      <c r="E502" s="5"/>
      <c r="F502" s="130" t="s">
        <v>395</v>
      </c>
      <c r="G502" s="99"/>
      <c r="H502" s="99"/>
      <c r="I502" s="99"/>
      <c r="J502" s="97"/>
      <c r="K502" s="97"/>
      <c r="L502" s="97"/>
    </row>
    <row r="503" spans="1:12" ht="101.25" hidden="1" customHeight="1" x14ac:dyDescent="0.35">
      <c r="B503" s="3" t="s">
        <v>572</v>
      </c>
      <c r="C503" s="25">
        <v>7310</v>
      </c>
      <c r="D503" s="26" t="s">
        <v>14</v>
      </c>
      <c r="E503" s="5" t="s">
        <v>188</v>
      </c>
      <c r="F503" s="130" t="s">
        <v>624</v>
      </c>
      <c r="G503" s="99"/>
      <c r="H503" s="99"/>
      <c r="I503" s="99"/>
      <c r="J503" s="97"/>
      <c r="K503" s="97"/>
      <c r="L503" s="97"/>
    </row>
    <row r="504" spans="1:12" ht="105.75" hidden="1" customHeight="1" x14ac:dyDescent="0.35">
      <c r="B504" s="3" t="s">
        <v>572</v>
      </c>
      <c r="C504" s="25">
        <v>7310</v>
      </c>
      <c r="D504" s="26" t="s">
        <v>14</v>
      </c>
      <c r="E504" s="5" t="s">
        <v>188</v>
      </c>
      <c r="F504" s="130" t="s">
        <v>573</v>
      </c>
      <c r="G504" s="99"/>
      <c r="H504" s="99"/>
      <c r="I504" s="99"/>
      <c r="J504" s="97"/>
      <c r="K504" s="97"/>
      <c r="L504" s="97">
        <v>0</v>
      </c>
    </row>
    <row r="505" spans="1:12" ht="107.25" hidden="1" customHeight="1" x14ac:dyDescent="0.35">
      <c r="B505" s="3" t="s">
        <v>572</v>
      </c>
      <c r="C505" s="25">
        <v>7310</v>
      </c>
      <c r="D505" s="26" t="s">
        <v>14</v>
      </c>
      <c r="E505" s="5" t="s">
        <v>188</v>
      </c>
      <c r="F505" s="130" t="s">
        <v>574</v>
      </c>
      <c r="G505" s="99"/>
      <c r="H505" s="99"/>
      <c r="I505" s="99"/>
      <c r="J505" s="97"/>
      <c r="K505" s="97"/>
      <c r="L505" s="97">
        <v>0</v>
      </c>
    </row>
    <row r="506" spans="1:12" ht="52.2" customHeight="1" x14ac:dyDescent="0.35">
      <c r="B506" s="22" t="s">
        <v>5</v>
      </c>
      <c r="C506" s="22" t="s">
        <v>6</v>
      </c>
      <c r="D506" s="22" t="s">
        <v>7</v>
      </c>
      <c r="E506" s="34" t="s">
        <v>8</v>
      </c>
      <c r="F506" s="130" t="s">
        <v>623</v>
      </c>
      <c r="G506" s="105"/>
      <c r="H506" s="105"/>
      <c r="I506" s="99"/>
      <c r="J506" s="97">
        <v>9853.5</v>
      </c>
      <c r="K506" s="97">
        <v>9853.5</v>
      </c>
      <c r="L506" s="99">
        <v>9853.5</v>
      </c>
    </row>
    <row r="507" spans="1:12" ht="51.75" customHeight="1" x14ac:dyDescent="0.35">
      <c r="B507" s="28"/>
      <c r="C507" s="28"/>
      <c r="D507" s="28"/>
      <c r="E507" s="31"/>
      <c r="F507" s="68" t="s">
        <v>570</v>
      </c>
      <c r="G507" s="53">
        <f t="shared" ref="G507:L507" si="27">G508</f>
        <v>49999.6</v>
      </c>
      <c r="H507" s="53">
        <f t="shared" si="27"/>
        <v>49999.6</v>
      </c>
      <c r="I507" s="53">
        <f t="shared" si="27"/>
        <v>49999.6</v>
      </c>
      <c r="J507" s="53">
        <f t="shared" si="27"/>
        <v>0</v>
      </c>
      <c r="K507" s="53">
        <f t="shared" si="27"/>
        <v>0</v>
      </c>
      <c r="L507" s="53">
        <f t="shared" si="27"/>
        <v>0</v>
      </c>
    </row>
    <row r="508" spans="1:12" s="84" customFormat="1" ht="42.6" customHeight="1" x14ac:dyDescent="0.3">
      <c r="A508" s="82"/>
      <c r="B508" s="22" t="s">
        <v>25</v>
      </c>
      <c r="C508" s="22" t="s">
        <v>26</v>
      </c>
      <c r="D508" s="22" t="s">
        <v>212</v>
      </c>
      <c r="E508" s="34" t="s">
        <v>27</v>
      </c>
      <c r="F508" s="154" t="s">
        <v>625</v>
      </c>
      <c r="G508" s="99">
        <v>49999.6</v>
      </c>
      <c r="H508" s="99">
        <f>G508</f>
        <v>49999.6</v>
      </c>
      <c r="I508" s="99">
        <f>H508</f>
        <v>49999.6</v>
      </c>
      <c r="J508" s="99"/>
      <c r="K508" s="99"/>
      <c r="L508" s="97"/>
    </row>
    <row r="509" spans="1:12" ht="60.75" hidden="1" customHeight="1" x14ac:dyDescent="0.35">
      <c r="B509" s="28"/>
      <c r="C509" s="28"/>
      <c r="D509" s="28"/>
      <c r="E509" s="31"/>
      <c r="F509" s="72" t="s">
        <v>627</v>
      </c>
      <c r="G509" s="54"/>
      <c r="H509" s="54"/>
      <c r="I509" s="54"/>
      <c r="J509" s="54"/>
      <c r="K509" s="54"/>
      <c r="L509" s="45"/>
    </row>
    <row r="510" spans="1:12" ht="56.25" hidden="1" customHeight="1" x14ac:dyDescent="0.35">
      <c r="B510" s="28"/>
      <c r="C510" s="28"/>
      <c r="D510" s="28"/>
      <c r="E510" s="31"/>
      <c r="F510" s="72" t="s">
        <v>626</v>
      </c>
      <c r="G510" s="54"/>
      <c r="H510" s="54"/>
      <c r="I510" s="54"/>
      <c r="J510" s="54"/>
      <c r="K510" s="54"/>
      <c r="L510" s="45"/>
    </row>
    <row r="511" spans="1:12" ht="56.25" hidden="1" customHeight="1" x14ac:dyDescent="0.35">
      <c r="B511" s="28"/>
      <c r="C511" s="28"/>
      <c r="D511" s="28"/>
      <c r="E511" s="31"/>
      <c r="F511" s="72"/>
      <c r="G511" s="54"/>
      <c r="H511" s="54"/>
      <c r="I511" s="54"/>
      <c r="J511" s="54"/>
      <c r="K511" s="54"/>
      <c r="L511" s="45"/>
    </row>
    <row r="512" spans="1:12" ht="112.2" customHeight="1" x14ac:dyDescent="0.35">
      <c r="B512" s="22" t="s">
        <v>533</v>
      </c>
      <c r="C512" s="22" t="s">
        <v>534</v>
      </c>
      <c r="D512" s="22" t="s">
        <v>147</v>
      </c>
      <c r="E512" s="34" t="s">
        <v>535</v>
      </c>
      <c r="F512" s="66" t="s">
        <v>821</v>
      </c>
      <c r="G512" s="53">
        <v>679839.02</v>
      </c>
      <c r="H512" s="53">
        <v>679839.02</v>
      </c>
      <c r="I512" s="53">
        <f>750780.33-70941.31</f>
        <v>679839.02</v>
      </c>
      <c r="J512" s="45"/>
      <c r="K512" s="45"/>
      <c r="L512" s="45"/>
    </row>
    <row r="513" spans="2:13" ht="30" customHeight="1" x14ac:dyDescent="0.35">
      <c r="B513" s="6"/>
      <c r="C513" s="6"/>
      <c r="D513" s="6"/>
      <c r="E513" s="38" t="s">
        <v>4</v>
      </c>
      <c r="F513" s="30"/>
      <c r="G513" s="53">
        <f>G276+G389+G403+G404+G405+G443+G428+G418+G512+G507</f>
        <v>27107199.84</v>
      </c>
      <c r="H513" s="53">
        <f>H276+H389+H403+H404+H405+H443+H428+H418+H512+H507</f>
        <v>27107199.84</v>
      </c>
      <c r="I513" s="53">
        <f>I276+I389+I403+I404+I405+I443+I428+I418+I512+I507</f>
        <v>27107199.84</v>
      </c>
      <c r="J513" s="53">
        <f>J276+J389+J403+J404+J405+J443+J428+J418+J512+J507+J394</f>
        <v>15502907.970000001</v>
      </c>
      <c r="K513" s="53">
        <f>K276+K389+K403+K404+K405+K443+K428+K418+K512+K507+K394</f>
        <v>15502907.970000001</v>
      </c>
      <c r="L513" s="53">
        <f>L276+L389+L403+L404+L405+L443+L428+L418+L512+L507+L394</f>
        <v>15502907.970000001</v>
      </c>
      <c r="M513" s="180"/>
    </row>
    <row r="514" spans="2:13" ht="61.8" customHeight="1" x14ac:dyDescent="0.35">
      <c r="B514" s="6" t="s">
        <v>596</v>
      </c>
      <c r="C514" s="6"/>
      <c r="D514" s="6"/>
      <c r="E514" s="38" t="s">
        <v>822</v>
      </c>
      <c r="F514" s="30"/>
      <c r="G514" s="53"/>
      <c r="H514" s="53"/>
      <c r="I514" s="53"/>
      <c r="J514" s="53"/>
      <c r="K514" s="53"/>
      <c r="L514" s="64"/>
      <c r="M514" s="180"/>
    </row>
    <row r="515" spans="2:13" ht="85.2" customHeight="1" x14ac:dyDescent="0.35">
      <c r="B515" s="6"/>
      <c r="C515" s="6"/>
      <c r="D515" s="6"/>
      <c r="E515" s="38"/>
      <c r="F515" s="61" t="s">
        <v>785</v>
      </c>
      <c r="G515" s="53">
        <f>G516+G519+G521+G522+G525+G518+G520</f>
        <v>1566562</v>
      </c>
      <c r="H515" s="53">
        <f>H516+H519+H521+H522+H525+H518+H520</f>
        <v>466562</v>
      </c>
      <c r="I515" s="53">
        <f>I516+I519+I521+I522+I525</f>
        <v>0</v>
      </c>
      <c r="J515" s="53">
        <f>J516+J519+J521+J522+J525+J518+J520+J523+J524</f>
        <v>24881789.460000001</v>
      </c>
      <c r="K515" s="53">
        <f>K516+K519+K521+K522+K525+K518+K520+K523+K524</f>
        <v>12749798.77</v>
      </c>
      <c r="L515" s="53">
        <f>L516+L519+L521+L522+L525+L518+L520+L523+L524</f>
        <v>0</v>
      </c>
      <c r="M515" s="180"/>
    </row>
    <row r="516" spans="2:13" ht="36.6" customHeight="1" x14ac:dyDescent="0.35">
      <c r="B516" s="35">
        <v>1511010</v>
      </c>
      <c r="C516" s="35">
        <v>1010</v>
      </c>
      <c r="D516" s="36" t="s">
        <v>213</v>
      </c>
      <c r="E516" s="5" t="s">
        <v>657</v>
      </c>
      <c r="F516" s="2" t="s">
        <v>658</v>
      </c>
      <c r="G516" s="99">
        <v>166562</v>
      </c>
      <c r="H516" s="99">
        <v>166562</v>
      </c>
      <c r="I516" s="105"/>
      <c r="J516" s="105"/>
      <c r="K516" s="105"/>
      <c r="L516" s="155"/>
      <c r="M516" s="180"/>
    </row>
    <row r="517" spans="2:13" ht="31.2" hidden="1" x14ac:dyDescent="0.35">
      <c r="B517" s="35">
        <v>1511010</v>
      </c>
      <c r="C517" s="35">
        <v>1010</v>
      </c>
      <c r="D517" s="36" t="s">
        <v>696</v>
      </c>
      <c r="E517" s="5" t="s">
        <v>657</v>
      </c>
      <c r="F517" s="2" t="s">
        <v>658</v>
      </c>
      <c r="G517" s="99">
        <v>166562</v>
      </c>
      <c r="H517" s="99">
        <v>166562</v>
      </c>
      <c r="I517" s="105"/>
      <c r="J517" s="105"/>
      <c r="K517" s="105"/>
      <c r="L517" s="155"/>
    </row>
    <row r="518" spans="2:13" ht="52.2" customHeight="1" x14ac:dyDescent="0.35">
      <c r="B518" s="35">
        <v>1511010</v>
      </c>
      <c r="C518" s="35">
        <v>1010</v>
      </c>
      <c r="D518" s="36" t="s">
        <v>213</v>
      </c>
      <c r="E518" s="5" t="s">
        <v>657</v>
      </c>
      <c r="F518" s="2" t="s">
        <v>697</v>
      </c>
      <c r="G518" s="99">
        <v>800000</v>
      </c>
      <c r="H518" s="99">
        <v>0</v>
      </c>
      <c r="I518" s="105"/>
      <c r="J518" s="105"/>
      <c r="K518" s="105"/>
      <c r="L518" s="155"/>
    </row>
    <row r="519" spans="2:13" ht="58.2" customHeight="1" x14ac:dyDescent="0.35">
      <c r="B519" s="35">
        <v>1511021</v>
      </c>
      <c r="C519" s="35">
        <v>1021</v>
      </c>
      <c r="D519" s="36" t="s">
        <v>214</v>
      </c>
      <c r="E519" s="5" t="s">
        <v>586</v>
      </c>
      <c r="F519" s="2" t="s">
        <v>659</v>
      </c>
      <c r="G519" s="99">
        <v>300000</v>
      </c>
      <c r="H519" s="99">
        <v>300000</v>
      </c>
      <c r="I519" s="105"/>
      <c r="J519" s="105"/>
      <c r="K519" s="105"/>
      <c r="L519" s="155"/>
      <c r="M519" s="180"/>
    </row>
    <row r="520" spans="2:13" ht="47.4" customHeight="1" x14ac:dyDescent="0.35">
      <c r="B520" s="35">
        <v>1511021</v>
      </c>
      <c r="C520" s="35">
        <v>1021</v>
      </c>
      <c r="D520" s="36" t="s">
        <v>214</v>
      </c>
      <c r="E520" s="5" t="s">
        <v>586</v>
      </c>
      <c r="F520" s="2" t="s">
        <v>698</v>
      </c>
      <c r="G520" s="99">
        <v>300000</v>
      </c>
      <c r="H520" s="99">
        <v>0</v>
      </c>
      <c r="I520" s="105"/>
      <c r="J520" s="105"/>
      <c r="K520" s="105"/>
      <c r="L520" s="155"/>
      <c r="M520" s="180"/>
    </row>
    <row r="521" spans="2:13" ht="250.2" customHeight="1" x14ac:dyDescent="0.35">
      <c r="B521" s="3" t="s">
        <v>598</v>
      </c>
      <c r="C521" s="3" t="s">
        <v>599</v>
      </c>
      <c r="D521" s="3" t="s">
        <v>14</v>
      </c>
      <c r="E521" s="5" t="s">
        <v>188</v>
      </c>
      <c r="F521" s="2" t="s">
        <v>760</v>
      </c>
      <c r="G521" s="105"/>
      <c r="H521" s="105"/>
      <c r="I521" s="105"/>
      <c r="J521" s="99">
        <v>17804789.289999999</v>
      </c>
      <c r="K521" s="99">
        <v>7053790.25</v>
      </c>
      <c r="L521" s="155">
        <v>0</v>
      </c>
      <c r="M521" s="180"/>
    </row>
    <row r="522" spans="2:13" ht="134.4" customHeight="1" x14ac:dyDescent="0.35">
      <c r="B522" s="3" t="s">
        <v>600</v>
      </c>
      <c r="C522" s="3" t="s">
        <v>601</v>
      </c>
      <c r="D522" s="3" t="s">
        <v>14</v>
      </c>
      <c r="E522" s="5" t="s">
        <v>189</v>
      </c>
      <c r="F522" s="2" t="s">
        <v>753</v>
      </c>
      <c r="G522" s="105"/>
      <c r="H522" s="105"/>
      <c r="I522" s="105"/>
      <c r="J522" s="99">
        <v>5579035.3200000003</v>
      </c>
      <c r="K522" s="99">
        <v>5549008.5199999996</v>
      </c>
      <c r="L522" s="155">
        <v>0</v>
      </c>
      <c r="M522" s="180"/>
    </row>
    <row r="523" spans="2:13" ht="99" customHeight="1" x14ac:dyDescent="0.35">
      <c r="B523" s="3" t="s">
        <v>754</v>
      </c>
      <c r="C523" s="3" t="s">
        <v>401</v>
      </c>
      <c r="D523" s="3" t="s">
        <v>14</v>
      </c>
      <c r="E523" s="5" t="s">
        <v>302</v>
      </c>
      <c r="F523" s="130" t="s">
        <v>755</v>
      </c>
      <c r="G523" s="105"/>
      <c r="H523" s="105"/>
      <c r="I523" s="105"/>
      <c r="J523" s="99">
        <v>265000</v>
      </c>
      <c r="K523" s="99">
        <v>0</v>
      </c>
      <c r="L523" s="155">
        <v>0</v>
      </c>
      <c r="M523" s="180"/>
    </row>
    <row r="524" spans="2:13" ht="40.200000000000003" customHeight="1" x14ac:dyDescent="0.35">
      <c r="B524" s="3" t="s">
        <v>756</v>
      </c>
      <c r="C524" s="3" t="s">
        <v>13</v>
      </c>
      <c r="D524" s="3" t="s">
        <v>14</v>
      </c>
      <c r="E524" s="5" t="s">
        <v>193</v>
      </c>
      <c r="F524" s="130" t="s">
        <v>757</v>
      </c>
      <c r="G524" s="105"/>
      <c r="H524" s="105"/>
      <c r="I524" s="105"/>
      <c r="J524" s="99">
        <v>686.25</v>
      </c>
      <c r="K524" s="99">
        <v>0</v>
      </c>
      <c r="L524" s="155">
        <v>0</v>
      </c>
      <c r="M524" s="180"/>
    </row>
    <row r="525" spans="2:13" ht="99" customHeight="1" x14ac:dyDescent="0.35">
      <c r="B525" s="3" t="s">
        <v>597</v>
      </c>
      <c r="C525" s="3" t="s">
        <v>209</v>
      </c>
      <c r="D525" s="3" t="s">
        <v>210</v>
      </c>
      <c r="E525" s="5" t="s">
        <v>211</v>
      </c>
      <c r="F525" s="2" t="s">
        <v>758</v>
      </c>
      <c r="G525" s="105"/>
      <c r="H525" s="105"/>
      <c r="I525" s="105"/>
      <c r="J525" s="99">
        <f>147000+1085278.6</f>
        <v>1232278.6000000001</v>
      </c>
      <c r="K525" s="99">
        <v>147000</v>
      </c>
      <c r="L525" s="155">
        <v>0</v>
      </c>
      <c r="M525" s="180"/>
    </row>
    <row r="526" spans="2:13" ht="66" customHeight="1" x14ac:dyDescent="0.35">
      <c r="B526" s="6"/>
      <c r="C526" s="6"/>
      <c r="D526" s="6"/>
      <c r="E526" s="7"/>
      <c r="F526" s="68" t="s">
        <v>786</v>
      </c>
      <c r="G526" s="53"/>
      <c r="H526" s="53"/>
      <c r="I526" s="53"/>
      <c r="J526" s="53">
        <f>J529+J530+J531+J527+J528</f>
        <v>7209256.1600000001</v>
      </c>
      <c r="K526" s="53">
        <f>K529+K530+K531+K527+K528</f>
        <v>6555761.0099999998</v>
      </c>
      <c r="L526" s="53">
        <f>L529+L530+L531+L527+L528</f>
        <v>612041.48</v>
      </c>
      <c r="M526" s="180"/>
    </row>
    <row r="527" spans="2:13" ht="46.2" customHeight="1" x14ac:dyDescent="0.35">
      <c r="B527" s="3" t="s">
        <v>598</v>
      </c>
      <c r="C527" s="3" t="s">
        <v>599</v>
      </c>
      <c r="D527" s="3" t="s">
        <v>14</v>
      </c>
      <c r="E527" s="5" t="s">
        <v>188</v>
      </c>
      <c r="F527" s="130" t="s">
        <v>759</v>
      </c>
      <c r="G527" s="105"/>
      <c r="H527" s="105"/>
      <c r="I527" s="105"/>
      <c r="J527" s="99">
        <v>3363296.16</v>
      </c>
      <c r="K527" s="99">
        <v>2709801.01</v>
      </c>
      <c r="L527" s="156">
        <v>575177.03</v>
      </c>
      <c r="M527" s="180"/>
    </row>
    <row r="528" spans="2:13" ht="42" customHeight="1" x14ac:dyDescent="0.35">
      <c r="B528" s="3" t="s">
        <v>598</v>
      </c>
      <c r="C528" s="3" t="s">
        <v>599</v>
      </c>
      <c r="D528" s="3" t="s">
        <v>14</v>
      </c>
      <c r="E528" s="5" t="s">
        <v>188</v>
      </c>
      <c r="F528" s="130" t="s">
        <v>624</v>
      </c>
      <c r="G528" s="105"/>
      <c r="H528" s="105"/>
      <c r="I528" s="105"/>
      <c r="J528" s="99">
        <v>126400</v>
      </c>
      <c r="K528" s="99">
        <v>126400</v>
      </c>
      <c r="L528" s="156">
        <v>36864.449999999997</v>
      </c>
      <c r="M528" s="180"/>
    </row>
    <row r="529" spans="2:13" ht="50.4" customHeight="1" x14ac:dyDescent="0.35">
      <c r="B529" s="3" t="s">
        <v>598</v>
      </c>
      <c r="C529" s="3" t="s">
        <v>599</v>
      </c>
      <c r="D529" s="3" t="s">
        <v>14</v>
      </c>
      <c r="E529" s="5" t="s">
        <v>188</v>
      </c>
      <c r="F529" s="130" t="s">
        <v>602</v>
      </c>
      <c r="G529" s="105"/>
      <c r="H529" s="105"/>
      <c r="I529" s="105"/>
      <c r="J529" s="99">
        <v>691860</v>
      </c>
      <c r="K529" s="99">
        <v>691860</v>
      </c>
      <c r="L529" s="155"/>
      <c r="M529" s="180"/>
    </row>
    <row r="530" spans="2:13" ht="50.4" customHeight="1" x14ac:dyDescent="0.35">
      <c r="B530" s="3" t="s">
        <v>598</v>
      </c>
      <c r="C530" s="3" t="s">
        <v>599</v>
      </c>
      <c r="D530" s="3" t="s">
        <v>14</v>
      </c>
      <c r="E530" s="5" t="s">
        <v>188</v>
      </c>
      <c r="F530" s="130" t="s">
        <v>603</v>
      </c>
      <c r="G530" s="105"/>
      <c r="H530" s="105"/>
      <c r="I530" s="105"/>
      <c r="J530" s="99">
        <v>1865700</v>
      </c>
      <c r="K530" s="99">
        <f>J530</f>
        <v>1865700</v>
      </c>
      <c r="L530" s="155"/>
      <c r="M530" s="180"/>
    </row>
    <row r="531" spans="2:13" ht="62.4" customHeight="1" x14ac:dyDescent="0.35">
      <c r="B531" s="3" t="s">
        <v>598</v>
      </c>
      <c r="C531" s="3" t="s">
        <v>599</v>
      </c>
      <c r="D531" s="3" t="s">
        <v>14</v>
      </c>
      <c r="E531" s="5" t="s">
        <v>188</v>
      </c>
      <c r="F531" s="130" t="s">
        <v>604</v>
      </c>
      <c r="G531" s="105"/>
      <c r="H531" s="105"/>
      <c r="I531" s="105"/>
      <c r="J531" s="99">
        <v>1162000</v>
      </c>
      <c r="K531" s="99">
        <f>J531</f>
        <v>1162000</v>
      </c>
      <c r="L531" s="155"/>
      <c r="M531" s="180"/>
    </row>
    <row r="532" spans="2:13" ht="216" hidden="1" customHeight="1" x14ac:dyDescent="0.35">
      <c r="B532" s="6"/>
      <c r="C532" s="6"/>
      <c r="D532" s="6"/>
      <c r="E532" s="7"/>
      <c r="F532" s="66"/>
      <c r="G532" s="53"/>
      <c r="H532" s="53"/>
      <c r="I532" s="53"/>
      <c r="J532" s="54"/>
      <c r="K532" s="54"/>
      <c r="L532" s="64"/>
      <c r="M532" s="180"/>
    </row>
    <row r="533" spans="2:13" ht="67.2" customHeight="1" x14ac:dyDescent="0.35">
      <c r="B533" s="6"/>
      <c r="C533" s="6"/>
      <c r="D533" s="6"/>
      <c r="E533" s="7"/>
      <c r="F533" s="68" t="s">
        <v>654</v>
      </c>
      <c r="G533" s="53"/>
      <c r="H533" s="53"/>
      <c r="I533" s="53"/>
      <c r="J533" s="53">
        <f>J534+J535</f>
        <v>1986573.9100000001</v>
      </c>
      <c r="K533" s="53">
        <f>K534+K535</f>
        <v>1328200</v>
      </c>
      <c r="L533" s="53">
        <f>L534+L535</f>
        <v>283425.82</v>
      </c>
      <c r="M533" s="180"/>
    </row>
    <row r="534" spans="2:13" ht="53.4" customHeight="1" x14ac:dyDescent="0.35">
      <c r="B534" s="3" t="s">
        <v>598</v>
      </c>
      <c r="C534" s="3" t="s">
        <v>599</v>
      </c>
      <c r="D534" s="3" t="s">
        <v>14</v>
      </c>
      <c r="E534" s="5" t="s">
        <v>188</v>
      </c>
      <c r="F534" s="130" t="s">
        <v>761</v>
      </c>
      <c r="G534" s="105"/>
      <c r="H534" s="105"/>
      <c r="I534" s="105"/>
      <c r="J534" s="99">
        <v>1016573.91</v>
      </c>
      <c r="K534" s="99">
        <v>361200</v>
      </c>
      <c r="L534" s="155">
        <v>0</v>
      </c>
      <c r="M534" s="180"/>
    </row>
    <row r="535" spans="2:13" ht="57.6" customHeight="1" x14ac:dyDescent="0.35">
      <c r="B535" s="3" t="s">
        <v>598</v>
      </c>
      <c r="C535" s="3" t="s">
        <v>599</v>
      </c>
      <c r="D535" s="3" t="s">
        <v>14</v>
      </c>
      <c r="E535" s="5" t="s">
        <v>188</v>
      </c>
      <c r="F535" s="130" t="s">
        <v>762</v>
      </c>
      <c r="G535" s="105"/>
      <c r="H535" s="105"/>
      <c r="I535" s="105"/>
      <c r="J535" s="99">
        <v>970000</v>
      </c>
      <c r="K535" s="99">
        <v>967000</v>
      </c>
      <c r="L535" s="156">
        <v>283425.82</v>
      </c>
      <c r="M535" s="180"/>
    </row>
    <row r="536" spans="2:13" ht="96.6" customHeight="1" x14ac:dyDescent="0.35">
      <c r="B536" s="3" t="s">
        <v>598</v>
      </c>
      <c r="C536" s="3" t="s">
        <v>599</v>
      </c>
      <c r="D536" s="3" t="s">
        <v>14</v>
      </c>
      <c r="E536" s="5" t="s">
        <v>188</v>
      </c>
      <c r="F536" s="66" t="s">
        <v>823</v>
      </c>
      <c r="G536" s="53"/>
      <c r="H536" s="53"/>
      <c r="I536" s="53"/>
      <c r="J536" s="53">
        <v>10000</v>
      </c>
      <c r="K536" s="53">
        <v>10000</v>
      </c>
      <c r="L536" s="53"/>
      <c r="M536" s="180"/>
    </row>
    <row r="537" spans="2:13" ht="31.2" customHeight="1" x14ac:dyDescent="0.35">
      <c r="B537" s="6"/>
      <c r="C537" s="6"/>
      <c r="D537" s="6"/>
      <c r="E537" s="38" t="s">
        <v>203</v>
      </c>
      <c r="F537" s="61"/>
      <c r="G537" s="53">
        <f>G526+G515+G533</f>
        <v>1566562</v>
      </c>
      <c r="H537" s="53">
        <f>H526+H515+H533</f>
        <v>466562</v>
      </c>
      <c r="I537" s="53">
        <f>I526+I515+I533</f>
        <v>0</v>
      </c>
      <c r="J537" s="53">
        <f>J526+J515+J533+J536</f>
        <v>34087619.530000001</v>
      </c>
      <c r="K537" s="53">
        <f>K526+K515+K533+K536</f>
        <v>20643759.780000001</v>
      </c>
      <c r="L537" s="53">
        <f>L526+L515+L533+L536</f>
        <v>895467.3</v>
      </c>
      <c r="M537" s="180"/>
    </row>
    <row r="538" spans="2:13" ht="75.599999999999994" customHeight="1" x14ac:dyDescent="0.35">
      <c r="B538" s="177">
        <v>2800000</v>
      </c>
      <c r="C538" s="173"/>
      <c r="D538" s="173"/>
      <c r="E538" s="38" t="s">
        <v>173</v>
      </c>
      <c r="F538" s="11"/>
      <c r="G538" s="44"/>
      <c r="H538" s="45"/>
      <c r="I538" s="44"/>
      <c r="J538" s="44"/>
      <c r="K538" s="44"/>
      <c r="L538" s="44"/>
    </row>
    <row r="539" spans="2:13" ht="93.75" hidden="1" customHeight="1" x14ac:dyDescent="0.35">
      <c r="B539" s="23">
        <v>2810000</v>
      </c>
      <c r="C539" s="173"/>
      <c r="D539" s="173"/>
      <c r="E539" s="7" t="s">
        <v>174</v>
      </c>
      <c r="F539" s="56"/>
      <c r="G539" s="57"/>
      <c r="H539" s="57"/>
      <c r="I539" s="57"/>
      <c r="J539" s="57"/>
      <c r="K539" s="57"/>
      <c r="L539" s="57"/>
    </row>
    <row r="540" spans="2:13" ht="103.5" hidden="1" customHeight="1" x14ac:dyDescent="0.35">
      <c r="B540" s="6" t="s">
        <v>341</v>
      </c>
      <c r="C540" s="6" t="s">
        <v>335</v>
      </c>
      <c r="D540" s="6" t="s">
        <v>324</v>
      </c>
      <c r="E540" s="7" t="s">
        <v>344</v>
      </c>
      <c r="F540" s="61" t="s">
        <v>787</v>
      </c>
      <c r="G540" s="73"/>
      <c r="H540" s="73"/>
      <c r="I540" s="73"/>
      <c r="J540" s="181"/>
      <c r="K540" s="181"/>
      <c r="L540" s="181"/>
    </row>
    <row r="541" spans="2:13" ht="67.2" customHeight="1" x14ac:dyDescent="0.35">
      <c r="B541" s="23"/>
      <c r="C541" s="17"/>
      <c r="D541" s="17"/>
      <c r="E541" s="7"/>
      <c r="F541" s="182" t="s">
        <v>788</v>
      </c>
      <c r="G541" s="73">
        <f>G542+G544+G543+G548</f>
        <v>15650</v>
      </c>
      <c r="H541" s="73">
        <f>H542+H544+H543+H548</f>
        <v>15650</v>
      </c>
      <c r="I541" s="73">
        <f>I542+I544+I543+I548</f>
        <v>15650</v>
      </c>
      <c r="J541" s="73">
        <f>J544</f>
        <v>319204</v>
      </c>
      <c r="K541" s="73">
        <f>K544</f>
        <v>319204</v>
      </c>
      <c r="L541" s="73">
        <f>L544</f>
        <v>319204</v>
      </c>
    </row>
    <row r="542" spans="2:13" ht="36" hidden="1" x14ac:dyDescent="0.35">
      <c r="F542" s="56" t="s">
        <v>291</v>
      </c>
      <c r="G542" s="73">
        <v>0</v>
      </c>
      <c r="H542" s="73">
        <v>0</v>
      </c>
      <c r="I542" s="73">
        <v>0</v>
      </c>
      <c r="J542" s="74">
        <v>0</v>
      </c>
      <c r="K542" s="74">
        <v>0</v>
      </c>
      <c r="L542" s="73">
        <v>0</v>
      </c>
    </row>
    <row r="543" spans="2:13" ht="43.5" hidden="1" customHeight="1" x14ac:dyDescent="0.35">
      <c r="B543" s="23">
        <v>2817130</v>
      </c>
      <c r="C543" s="17" t="s">
        <v>184</v>
      </c>
      <c r="D543" s="17" t="s">
        <v>2</v>
      </c>
      <c r="E543" s="7" t="s">
        <v>185</v>
      </c>
      <c r="F543" s="56" t="s">
        <v>548</v>
      </c>
      <c r="G543" s="73">
        <f>500000-500000</f>
        <v>0</v>
      </c>
      <c r="H543" s="73">
        <v>0</v>
      </c>
      <c r="I543" s="73">
        <v>0</v>
      </c>
      <c r="J543" s="74"/>
      <c r="K543" s="74"/>
      <c r="L543" s="73"/>
    </row>
    <row r="544" spans="2:13" ht="39" customHeight="1" x14ac:dyDescent="0.35">
      <c r="B544" s="25">
        <v>2817370</v>
      </c>
      <c r="C544" s="26" t="s">
        <v>1</v>
      </c>
      <c r="D544" s="26" t="s">
        <v>2</v>
      </c>
      <c r="E544" s="5" t="s">
        <v>3</v>
      </c>
      <c r="F544" s="108" t="s">
        <v>545</v>
      </c>
      <c r="G544" s="158">
        <f>G545+G546</f>
        <v>15650</v>
      </c>
      <c r="H544" s="158">
        <f>H545+H546</f>
        <v>15650</v>
      </c>
      <c r="I544" s="158">
        <f>I545+I546</f>
        <v>15650</v>
      </c>
      <c r="J544" s="110">
        <f>J545+J546+J548</f>
        <v>319204</v>
      </c>
      <c r="K544" s="110">
        <f>K545+K546+K548</f>
        <v>319204</v>
      </c>
      <c r="L544" s="110">
        <f>L545+L546+L548</f>
        <v>319204</v>
      </c>
    </row>
    <row r="545" spans="2:12" ht="81.599999999999994" customHeight="1" x14ac:dyDescent="0.35">
      <c r="B545" s="25"/>
      <c r="C545" s="183"/>
      <c r="D545" s="183"/>
      <c r="E545" s="5"/>
      <c r="F545" s="108" t="s">
        <v>497</v>
      </c>
      <c r="G545" s="158">
        <f>41000-25350</f>
        <v>15650</v>
      </c>
      <c r="H545" s="158">
        <f>41000-25350</f>
        <v>15650</v>
      </c>
      <c r="I545" s="158">
        <v>15650</v>
      </c>
      <c r="J545" s="159">
        <v>0</v>
      </c>
      <c r="K545" s="159">
        <v>0</v>
      </c>
      <c r="L545" s="159">
        <v>0</v>
      </c>
    </row>
    <row r="546" spans="2:12" ht="36" customHeight="1" x14ac:dyDescent="0.35">
      <c r="B546" s="25"/>
      <c r="C546" s="183"/>
      <c r="D546" s="183"/>
      <c r="E546" s="5"/>
      <c r="F546" s="108" t="s">
        <v>221</v>
      </c>
      <c r="G546" s="109">
        <v>0</v>
      </c>
      <c r="H546" s="109">
        <v>0</v>
      </c>
      <c r="I546" s="159">
        <v>0</v>
      </c>
      <c r="J546" s="109">
        <f>318204</f>
        <v>318204</v>
      </c>
      <c r="K546" s="159">
        <v>318204</v>
      </c>
      <c r="L546" s="159">
        <v>318204</v>
      </c>
    </row>
    <row r="547" spans="2:12" ht="7.2" hidden="1" customHeight="1" x14ac:dyDescent="0.35">
      <c r="B547" s="25">
        <v>2817691</v>
      </c>
      <c r="C547" s="26" t="s">
        <v>218</v>
      </c>
      <c r="D547" s="26" t="s">
        <v>2</v>
      </c>
      <c r="E547" s="5" t="s">
        <v>219</v>
      </c>
      <c r="F547" s="108" t="s">
        <v>220</v>
      </c>
      <c r="G547" s="109"/>
      <c r="H547" s="109"/>
      <c r="I547" s="159"/>
      <c r="J547" s="109"/>
      <c r="K547" s="159"/>
      <c r="L547" s="159"/>
    </row>
    <row r="548" spans="2:12" ht="54" customHeight="1" x14ac:dyDescent="0.35">
      <c r="B548" s="25">
        <v>2817650</v>
      </c>
      <c r="C548" s="26" t="s">
        <v>546</v>
      </c>
      <c r="D548" s="26" t="s">
        <v>2</v>
      </c>
      <c r="E548" s="5" t="s">
        <v>547</v>
      </c>
      <c r="F548" s="108" t="s">
        <v>520</v>
      </c>
      <c r="G548" s="109">
        <v>0</v>
      </c>
      <c r="H548" s="109">
        <v>0</v>
      </c>
      <c r="I548" s="159">
        <v>0</v>
      </c>
      <c r="J548" s="158">
        <f>9961.7-8961.7</f>
        <v>1000</v>
      </c>
      <c r="K548" s="158">
        <f>9961.7-8961.7</f>
        <v>1000</v>
      </c>
      <c r="L548" s="158">
        <v>1000</v>
      </c>
    </row>
    <row r="549" spans="2:12" ht="102.75" hidden="1" customHeight="1" x14ac:dyDescent="0.35">
      <c r="B549" s="23"/>
      <c r="C549" s="17"/>
      <c r="D549" s="17"/>
      <c r="F549" s="56"/>
      <c r="G549" s="57"/>
      <c r="H549" s="57"/>
      <c r="I549" s="76"/>
      <c r="J549" s="75"/>
      <c r="K549" s="75"/>
      <c r="L549" s="75"/>
    </row>
    <row r="550" spans="2:12" ht="68.25" hidden="1" customHeight="1" x14ac:dyDescent="0.35">
      <c r="B550" s="23">
        <v>2818340</v>
      </c>
      <c r="C550" s="17" t="s">
        <v>22</v>
      </c>
      <c r="D550" s="17" t="s">
        <v>23</v>
      </c>
      <c r="E550" s="7" t="s">
        <v>24</v>
      </c>
      <c r="F550" s="77" t="s">
        <v>170</v>
      </c>
      <c r="G550" s="184">
        <f>G551</f>
        <v>0</v>
      </c>
      <c r="H550" s="181">
        <v>0</v>
      </c>
      <c r="I550" s="184">
        <v>0</v>
      </c>
      <c r="J550" s="73">
        <f>J551+J556+J557+J558</f>
        <v>0</v>
      </c>
      <c r="K550" s="73">
        <f>K551+K556+K557+K558</f>
        <v>0</v>
      </c>
      <c r="L550" s="181">
        <f>L551+L556+L557+L558</f>
        <v>0</v>
      </c>
    </row>
    <row r="551" spans="2:12" ht="156.75" hidden="1" customHeight="1" x14ac:dyDescent="0.35">
      <c r="B551" s="23"/>
      <c r="C551" s="17"/>
      <c r="D551" s="17"/>
      <c r="E551" s="7"/>
      <c r="F551" s="56" t="s">
        <v>789</v>
      </c>
      <c r="G551" s="76"/>
      <c r="H551" s="57"/>
      <c r="I551" s="76"/>
      <c r="J551" s="57"/>
      <c r="K551" s="57"/>
      <c r="L551" s="57"/>
    </row>
    <row r="552" spans="2:12" ht="26.25" hidden="1" customHeight="1" x14ac:dyDescent="0.35">
      <c r="B552" s="23"/>
      <c r="C552" s="17"/>
      <c r="D552" s="17"/>
      <c r="E552" s="7"/>
      <c r="F552" s="56" t="s">
        <v>256</v>
      </c>
      <c r="G552" s="76"/>
      <c r="H552" s="57"/>
      <c r="I552" s="76"/>
      <c r="J552" s="58"/>
      <c r="K552" s="58"/>
      <c r="L552" s="58"/>
    </row>
    <row r="553" spans="2:12" ht="26.25" hidden="1" customHeight="1" x14ac:dyDescent="0.35">
      <c r="B553" s="23"/>
      <c r="C553" s="17"/>
      <c r="D553" s="17"/>
      <c r="E553" s="7"/>
      <c r="F553" s="56" t="s">
        <v>217</v>
      </c>
      <c r="G553" s="76"/>
      <c r="H553" s="57"/>
      <c r="I553" s="76"/>
      <c r="J553" s="58"/>
      <c r="K553" s="58"/>
      <c r="L553" s="58"/>
    </row>
    <row r="554" spans="2:12" ht="52.5" hidden="1" customHeight="1" x14ac:dyDescent="0.35">
      <c r="B554" s="23"/>
      <c r="C554" s="17"/>
      <c r="D554" s="17"/>
      <c r="E554" s="7"/>
      <c r="F554" s="56" t="s">
        <v>216</v>
      </c>
      <c r="G554" s="76"/>
      <c r="H554" s="57"/>
      <c r="I554" s="76"/>
      <c r="J554" s="58"/>
      <c r="K554" s="58"/>
      <c r="L554" s="58"/>
    </row>
    <row r="555" spans="2:12" ht="78.75" hidden="1" customHeight="1" x14ac:dyDescent="0.35">
      <c r="B555" s="23"/>
      <c r="C555" s="17"/>
      <c r="D555" s="17"/>
      <c r="E555" s="7"/>
      <c r="F555" s="56" t="s">
        <v>257</v>
      </c>
      <c r="G555" s="76"/>
      <c r="H555" s="57"/>
      <c r="I555" s="76"/>
      <c r="J555" s="58"/>
      <c r="K555" s="58"/>
      <c r="L555" s="58"/>
    </row>
    <row r="556" spans="2:12" ht="26.25" hidden="1" customHeight="1" x14ac:dyDescent="0.35">
      <c r="B556" s="23"/>
      <c r="C556" s="17"/>
      <c r="D556" s="17"/>
      <c r="E556" s="7"/>
      <c r="F556" s="56" t="s">
        <v>306</v>
      </c>
      <c r="G556" s="76"/>
      <c r="H556" s="57"/>
      <c r="I556" s="76"/>
      <c r="J556" s="58"/>
      <c r="K556" s="58"/>
      <c r="L556" s="58"/>
    </row>
    <row r="557" spans="2:12" ht="42.75" hidden="1" customHeight="1" x14ac:dyDescent="0.35">
      <c r="B557" s="23"/>
      <c r="C557" s="17"/>
      <c r="D557" s="17"/>
      <c r="E557" s="7"/>
      <c r="F557" s="56" t="s">
        <v>346</v>
      </c>
      <c r="G557" s="76"/>
      <c r="H557" s="57"/>
      <c r="I557" s="76"/>
      <c r="J557" s="58"/>
      <c r="K557" s="58"/>
      <c r="L557" s="58"/>
    </row>
    <row r="558" spans="2:12" ht="64.5" hidden="1" customHeight="1" x14ac:dyDescent="0.35">
      <c r="B558" s="23"/>
      <c r="C558" s="17"/>
      <c r="D558" s="17"/>
      <c r="E558" s="7"/>
      <c r="F558" s="56" t="s">
        <v>307</v>
      </c>
      <c r="G558" s="76"/>
      <c r="H558" s="57"/>
      <c r="I558" s="76"/>
      <c r="J558" s="58"/>
      <c r="K558" s="58"/>
      <c r="L558" s="58"/>
    </row>
    <row r="559" spans="2:12" ht="25.5" customHeight="1" x14ac:dyDescent="0.35">
      <c r="B559" s="23"/>
      <c r="C559" s="173"/>
      <c r="D559" s="173"/>
      <c r="E559" s="38" t="s">
        <v>4</v>
      </c>
      <c r="F559" s="56"/>
      <c r="G559" s="73">
        <f t="shared" ref="G559:L559" si="28">G550+G541+G540</f>
        <v>15650</v>
      </c>
      <c r="H559" s="73">
        <f t="shared" si="28"/>
        <v>15650</v>
      </c>
      <c r="I559" s="73">
        <f t="shared" si="28"/>
        <v>15650</v>
      </c>
      <c r="J559" s="73">
        <f t="shared" si="28"/>
        <v>319204</v>
      </c>
      <c r="K559" s="73">
        <f t="shared" si="28"/>
        <v>319204</v>
      </c>
      <c r="L559" s="73">
        <f t="shared" si="28"/>
        <v>319204</v>
      </c>
    </row>
    <row r="560" spans="2:12" ht="99.75" customHeight="1" x14ac:dyDescent="0.35">
      <c r="B560" s="185" t="s">
        <v>149</v>
      </c>
      <c r="C560" s="186"/>
      <c r="D560" s="186"/>
      <c r="E560" s="187" t="s">
        <v>150</v>
      </c>
      <c r="F560" s="56"/>
      <c r="G560" s="73"/>
      <c r="H560" s="73"/>
      <c r="I560" s="73"/>
      <c r="J560" s="73"/>
      <c r="K560" s="73"/>
      <c r="L560" s="73"/>
    </row>
    <row r="561" spans="2:12" ht="138" hidden="1" customHeight="1" x14ac:dyDescent="0.35">
      <c r="B561" s="18" t="s">
        <v>151</v>
      </c>
      <c r="C561" s="186"/>
      <c r="D561" s="186"/>
      <c r="E561" s="188" t="s">
        <v>150</v>
      </c>
      <c r="F561" s="56"/>
      <c r="G561" s="73"/>
      <c r="H561" s="73"/>
      <c r="I561" s="73"/>
      <c r="J561" s="73"/>
      <c r="K561" s="73"/>
      <c r="L561" s="73"/>
    </row>
    <row r="562" spans="2:12" ht="116.25" hidden="1" customHeight="1" x14ac:dyDescent="0.35">
      <c r="B562" s="23"/>
      <c r="C562" s="173"/>
      <c r="D562" s="173"/>
      <c r="E562" s="38"/>
      <c r="F562" s="77" t="s">
        <v>152</v>
      </c>
      <c r="G562" s="73">
        <f>G563+G564</f>
        <v>0</v>
      </c>
      <c r="H562" s="73"/>
      <c r="I562" s="73"/>
      <c r="J562" s="73"/>
      <c r="K562" s="73"/>
      <c r="L562" s="73">
        <f>L563+L564</f>
        <v>0</v>
      </c>
    </row>
    <row r="563" spans="2:12" ht="61.5" hidden="1" customHeight="1" x14ac:dyDescent="0.35">
      <c r="B563" s="6" t="s">
        <v>153</v>
      </c>
      <c r="C563" s="6" t="s">
        <v>1</v>
      </c>
      <c r="D563" s="6" t="s">
        <v>2</v>
      </c>
      <c r="E563" s="7" t="s">
        <v>3</v>
      </c>
      <c r="F563" s="189" t="s">
        <v>154</v>
      </c>
      <c r="G563" s="58">
        <v>0</v>
      </c>
      <c r="H563" s="58"/>
      <c r="I563" s="58"/>
      <c r="J563" s="58"/>
      <c r="K563" s="58"/>
      <c r="L563" s="58"/>
    </row>
    <row r="564" spans="2:12" ht="47.25" hidden="1" customHeight="1" x14ac:dyDescent="0.35">
      <c r="B564" s="6" t="s">
        <v>155</v>
      </c>
      <c r="C564" s="6" t="s">
        <v>156</v>
      </c>
      <c r="D564" s="6" t="s">
        <v>44</v>
      </c>
      <c r="E564" s="7" t="s">
        <v>157</v>
      </c>
      <c r="G564" s="58"/>
      <c r="H564" s="58"/>
      <c r="I564" s="58"/>
      <c r="J564" s="58"/>
      <c r="K564" s="58"/>
      <c r="L564" s="58">
        <f>L565+L566</f>
        <v>0</v>
      </c>
    </row>
    <row r="565" spans="2:12" ht="55.5" hidden="1" customHeight="1" x14ac:dyDescent="0.35">
      <c r="B565" s="23"/>
      <c r="C565" s="173"/>
      <c r="D565" s="173"/>
      <c r="E565" s="38"/>
      <c r="F565" s="56" t="s">
        <v>158</v>
      </c>
      <c r="G565" s="58"/>
      <c r="H565" s="58"/>
      <c r="I565" s="58"/>
      <c r="J565" s="73"/>
      <c r="K565" s="73"/>
      <c r="L565" s="73"/>
    </row>
    <row r="566" spans="2:12" ht="37.5" hidden="1" customHeight="1" x14ac:dyDescent="0.35">
      <c r="B566" s="23"/>
      <c r="C566" s="173"/>
      <c r="D566" s="173"/>
      <c r="E566" s="38"/>
      <c r="F566" s="56" t="s">
        <v>159</v>
      </c>
      <c r="G566" s="58"/>
      <c r="H566" s="58"/>
      <c r="I566" s="58"/>
      <c r="J566" s="73"/>
      <c r="K566" s="73"/>
      <c r="L566" s="73"/>
    </row>
    <row r="567" spans="2:12" ht="71.400000000000006" customHeight="1" x14ac:dyDescent="0.35">
      <c r="B567" s="3" t="s">
        <v>155</v>
      </c>
      <c r="C567" s="3" t="s">
        <v>156</v>
      </c>
      <c r="D567" s="3" t="s">
        <v>44</v>
      </c>
      <c r="E567" s="5" t="s">
        <v>157</v>
      </c>
      <c r="F567" s="77" t="s">
        <v>790</v>
      </c>
      <c r="G567" s="73">
        <f>G576+G578+G577</f>
        <v>494010</v>
      </c>
      <c r="H567" s="73">
        <f>H576+H578+H577</f>
        <v>464542</v>
      </c>
      <c r="I567" s="73">
        <f>I576+I578+I577</f>
        <v>320270.92</v>
      </c>
      <c r="J567" s="73">
        <f>J576+J578</f>
        <v>0</v>
      </c>
      <c r="K567" s="73">
        <f>K576+K578</f>
        <v>0</v>
      </c>
      <c r="L567" s="73">
        <f>L576+L578</f>
        <v>0</v>
      </c>
    </row>
    <row r="568" spans="2:12" ht="76.5" hidden="1" customHeight="1" x14ac:dyDescent="0.35">
      <c r="B568" s="23">
        <v>2917370</v>
      </c>
      <c r="C568" s="17" t="s">
        <v>1</v>
      </c>
      <c r="D568" s="17" t="s">
        <v>2</v>
      </c>
      <c r="E568" s="7" t="s">
        <v>3</v>
      </c>
      <c r="F568" s="56" t="s">
        <v>293</v>
      </c>
      <c r="G568" s="58">
        <v>0</v>
      </c>
      <c r="H568" s="58">
        <v>0</v>
      </c>
      <c r="I568" s="73"/>
      <c r="J568" s="58"/>
      <c r="K568" s="58"/>
      <c r="L568" s="58"/>
    </row>
    <row r="569" spans="2:12" ht="55.5" hidden="1" customHeight="1" x14ac:dyDescent="0.35">
      <c r="B569" s="6"/>
      <c r="C569" s="6"/>
      <c r="D569" s="6"/>
      <c r="E569" s="7"/>
      <c r="F569" s="56"/>
      <c r="G569" s="73"/>
      <c r="H569" s="73"/>
      <c r="I569" s="73">
        <f>I570+I571+I572</f>
        <v>0</v>
      </c>
      <c r="J569" s="73">
        <f>J570+J571+J572</f>
        <v>0</v>
      </c>
      <c r="K569" s="73">
        <f>K570+K571+K572</f>
        <v>0</v>
      </c>
      <c r="L569" s="73">
        <f>L570+L571+L572</f>
        <v>0</v>
      </c>
    </row>
    <row r="570" spans="2:12" ht="74.25" hidden="1" customHeight="1" x14ac:dyDescent="0.35">
      <c r="B570" s="6"/>
      <c r="C570" s="6"/>
      <c r="D570" s="6"/>
      <c r="E570" s="7"/>
      <c r="F570" s="56"/>
      <c r="G570" s="58"/>
      <c r="H570" s="58"/>
      <c r="I570" s="58"/>
      <c r="J570" s="73"/>
      <c r="K570" s="184"/>
      <c r="L570" s="184"/>
    </row>
    <row r="571" spans="2:12" ht="36" hidden="1" customHeight="1" x14ac:dyDescent="0.35">
      <c r="B571" s="6"/>
      <c r="C571" s="6"/>
      <c r="D571" s="6"/>
      <c r="E571" s="7"/>
      <c r="F571" s="56"/>
      <c r="G571" s="58"/>
      <c r="H571" s="58"/>
      <c r="I571" s="58"/>
      <c r="J571" s="73"/>
      <c r="K571" s="184"/>
      <c r="L571" s="184"/>
    </row>
    <row r="572" spans="2:12" ht="44.25" hidden="1" customHeight="1" x14ac:dyDescent="0.35">
      <c r="B572" s="6"/>
      <c r="C572" s="6"/>
      <c r="D572" s="6"/>
      <c r="E572" s="7"/>
      <c r="F572" s="56"/>
      <c r="G572" s="58"/>
      <c r="H572" s="58"/>
      <c r="I572" s="58"/>
      <c r="J572" s="73"/>
      <c r="K572" s="184"/>
      <c r="L572" s="184"/>
    </row>
    <row r="573" spans="2:12" ht="26.25" hidden="1" customHeight="1" x14ac:dyDescent="0.35">
      <c r="B573" s="6"/>
      <c r="C573" s="6"/>
      <c r="D573" s="6"/>
      <c r="E573" s="7"/>
      <c r="F573" s="56" t="s">
        <v>272</v>
      </c>
      <c r="G573" s="58"/>
      <c r="H573" s="58"/>
      <c r="I573" s="58"/>
      <c r="J573" s="190"/>
      <c r="K573" s="58"/>
      <c r="L573" s="57"/>
    </row>
    <row r="574" spans="2:12" ht="117" hidden="1" customHeight="1" x14ac:dyDescent="0.35">
      <c r="B574" s="23" t="s">
        <v>237</v>
      </c>
      <c r="C574" s="17" t="s">
        <v>238</v>
      </c>
      <c r="D574" s="17" t="s">
        <v>34</v>
      </c>
      <c r="E574" s="7" t="s">
        <v>239</v>
      </c>
      <c r="F574" s="56" t="s">
        <v>254</v>
      </c>
      <c r="G574" s="58"/>
      <c r="H574" s="58"/>
      <c r="I574" s="58"/>
      <c r="J574" s="73"/>
      <c r="K574" s="184"/>
      <c r="L574" s="184"/>
    </row>
    <row r="575" spans="2:12" ht="40.5" hidden="1" customHeight="1" x14ac:dyDescent="0.35">
      <c r="B575" s="6" t="s">
        <v>237</v>
      </c>
      <c r="C575" s="6" t="s">
        <v>238</v>
      </c>
      <c r="D575" s="6" t="s">
        <v>34</v>
      </c>
      <c r="E575" s="7"/>
      <c r="F575" s="56" t="s">
        <v>460</v>
      </c>
      <c r="G575" s="73"/>
      <c r="H575" s="181"/>
      <c r="I575" s="73"/>
      <c r="J575" s="190"/>
      <c r="K575" s="58"/>
      <c r="L575" s="57"/>
    </row>
    <row r="576" spans="2:12" ht="43.2" customHeight="1" x14ac:dyDescent="0.35">
      <c r="B576" s="3"/>
      <c r="C576" s="3"/>
      <c r="D576" s="3"/>
      <c r="E576" s="5"/>
      <c r="F576" s="108" t="s">
        <v>158</v>
      </c>
      <c r="G576" s="110">
        <v>417010</v>
      </c>
      <c r="H576" s="109">
        <v>389542</v>
      </c>
      <c r="I576" s="110">
        <v>281155.92</v>
      </c>
      <c r="J576" s="191"/>
      <c r="K576" s="110"/>
      <c r="L576" s="109"/>
    </row>
    <row r="577" spans="2:12" ht="22.8" customHeight="1" x14ac:dyDescent="0.35">
      <c r="B577" s="3"/>
      <c r="C577" s="3"/>
      <c r="D577" s="3"/>
      <c r="E577" s="5"/>
      <c r="F577" s="108" t="s">
        <v>539</v>
      </c>
      <c r="G577" s="110">
        <v>75000</v>
      </c>
      <c r="H577" s="109">
        <v>75000</v>
      </c>
      <c r="I577" s="110">
        <v>37465</v>
      </c>
      <c r="J577" s="191"/>
      <c r="K577" s="110"/>
      <c r="L577" s="109"/>
    </row>
    <row r="578" spans="2:12" ht="27.6" customHeight="1" x14ac:dyDescent="0.35">
      <c r="B578" s="3"/>
      <c r="C578" s="3"/>
      <c r="D578" s="3"/>
      <c r="E578" s="5"/>
      <c r="F578" s="108" t="s">
        <v>159</v>
      </c>
      <c r="G578" s="110">
        <v>2000</v>
      </c>
      <c r="H578" s="109"/>
      <c r="I578" s="110">
        <v>1650</v>
      </c>
      <c r="J578" s="191"/>
      <c r="K578" s="110"/>
      <c r="L578" s="109"/>
    </row>
    <row r="579" spans="2:12" ht="65.400000000000006" customHeight="1" x14ac:dyDescent="0.35">
      <c r="B579" s="23"/>
      <c r="C579" s="173"/>
      <c r="D579" s="173"/>
      <c r="E579" s="38"/>
      <c r="F579" s="77" t="s">
        <v>304</v>
      </c>
      <c r="G579" s="73">
        <f>G583+G584</f>
        <v>474230</v>
      </c>
      <c r="H579" s="73">
        <f>H583+H584</f>
        <v>449695</v>
      </c>
      <c r="I579" s="73">
        <f>I581+I584+I591+I583</f>
        <v>130152.31000000001</v>
      </c>
      <c r="J579" s="73">
        <f>J581+J584+J591+J583</f>
        <v>3652856</v>
      </c>
      <c r="K579" s="73">
        <f>K581+K584+K591+K583</f>
        <v>3652856</v>
      </c>
      <c r="L579" s="73">
        <f>L581+L584+L591+L583</f>
        <v>0</v>
      </c>
    </row>
    <row r="580" spans="2:12" ht="117" hidden="1" customHeight="1" x14ac:dyDescent="0.35">
      <c r="B580" s="23">
        <v>2919800</v>
      </c>
      <c r="C580" s="173" t="s">
        <v>238</v>
      </c>
      <c r="D580" s="173" t="s">
        <v>34</v>
      </c>
      <c r="E580" s="7" t="s">
        <v>239</v>
      </c>
      <c r="F580" s="56"/>
      <c r="G580" s="58"/>
      <c r="H580" s="58"/>
      <c r="I580" s="58"/>
      <c r="J580" s="58"/>
      <c r="K580" s="58"/>
      <c r="L580" s="58"/>
    </row>
    <row r="581" spans="2:12" ht="44.25" hidden="1" customHeight="1" x14ac:dyDescent="0.35">
      <c r="B581" s="23">
        <v>2910160</v>
      </c>
      <c r="C581" s="173" t="s">
        <v>335</v>
      </c>
      <c r="D581" s="173" t="s">
        <v>324</v>
      </c>
      <c r="E581" s="7" t="s">
        <v>342</v>
      </c>
      <c r="F581" s="56" t="s">
        <v>343</v>
      </c>
      <c r="G581" s="58"/>
      <c r="H581" s="58"/>
      <c r="I581" s="58"/>
      <c r="J581" s="58"/>
      <c r="K581" s="58"/>
      <c r="L581" s="58"/>
    </row>
    <row r="582" spans="2:12" ht="0.75" hidden="1" customHeight="1" x14ac:dyDescent="0.35">
      <c r="B582" s="23"/>
      <c r="C582" s="173"/>
      <c r="D582" s="173"/>
      <c r="E582" s="7"/>
      <c r="F582" s="56"/>
      <c r="G582" s="58"/>
      <c r="H582" s="58"/>
      <c r="I582" s="58"/>
      <c r="J582" s="58"/>
      <c r="K582" s="58"/>
      <c r="L582" s="58"/>
    </row>
    <row r="583" spans="2:12" ht="48" customHeight="1" x14ac:dyDescent="0.35">
      <c r="B583" s="25">
        <v>2917370</v>
      </c>
      <c r="C583" s="26" t="s">
        <v>1</v>
      </c>
      <c r="D583" s="26" t="s">
        <v>2</v>
      </c>
      <c r="E583" s="5" t="s">
        <v>3</v>
      </c>
      <c r="F583" s="108" t="s">
        <v>583</v>
      </c>
      <c r="G583" s="110">
        <v>0</v>
      </c>
      <c r="H583" s="110">
        <v>0</v>
      </c>
      <c r="I583" s="110">
        <v>0</v>
      </c>
      <c r="J583" s="110">
        <v>3652856</v>
      </c>
      <c r="K583" s="110">
        <v>3652856</v>
      </c>
      <c r="L583" s="110">
        <v>0</v>
      </c>
    </row>
    <row r="584" spans="2:12" ht="51" customHeight="1" x14ac:dyDescent="0.35">
      <c r="B584" s="3" t="s">
        <v>160</v>
      </c>
      <c r="C584" s="3" t="s">
        <v>161</v>
      </c>
      <c r="D584" s="3" t="s">
        <v>162</v>
      </c>
      <c r="E584" s="5" t="s">
        <v>163</v>
      </c>
      <c r="F584" s="108"/>
      <c r="G584" s="110">
        <f>G594+G595+G597</f>
        <v>474230</v>
      </c>
      <c r="H584" s="110">
        <f>H594+H595+H597</f>
        <v>449695</v>
      </c>
      <c r="I584" s="110">
        <f>I594+I595+I597</f>
        <v>130152.31000000001</v>
      </c>
      <c r="J584" s="110">
        <f>J585+J587+J588+J589+J590</f>
        <v>0</v>
      </c>
      <c r="K584" s="110">
        <f>K585+K587+K588+K589+K590</f>
        <v>0</v>
      </c>
      <c r="L584" s="110">
        <f>L585+L587+L588+L589+L590</f>
        <v>0</v>
      </c>
    </row>
    <row r="585" spans="2:12" ht="60.75" hidden="1" customHeight="1" x14ac:dyDescent="0.35">
      <c r="B585" s="3"/>
      <c r="C585" s="3"/>
      <c r="D585" s="3"/>
      <c r="E585" s="5"/>
      <c r="F585" s="5" t="s">
        <v>348</v>
      </c>
      <c r="G585" s="110"/>
      <c r="H585" s="110"/>
      <c r="I585" s="110"/>
      <c r="J585" s="159"/>
      <c r="K585" s="159"/>
      <c r="L585" s="159"/>
    </row>
    <row r="586" spans="2:12" ht="81" hidden="1" customHeight="1" x14ac:dyDescent="0.35">
      <c r="B586" s="3"/>
      <c r="C586" s="3"/>
      <c r="D586" s="3"/>
      <c r="E586" s="5"/>
      <c r="F586" s="5"/>
      <c r="G586" s="110"/>
      <c r="H586" s="110"/>
      <c r="I586" s="110"/>
      <c r="J586" s="159"/>
      <c r="K586" s="159"/>
      <c r="L586" s="159"/>
    </row>
    <row r="587" spans="2:12" ht="72" hidden="1" customHeight="1" x14ac:dyDescent="0.35">
      <c r="B587" s="3"/>
      <c r="C587" s="3"/>
      <c r="D587" s="3"/>
      <c r="E587" s="5"/>
      <c r="F587" s="5" t="s">
        <v>363</v>
      </c>
      <c r="G587" s="110"/>
      <c r="H587" s="110"/>
      <c r="I587" s="110"/>
      <c r="J587" s="110"/>
      <c r="K587" s="110"/>
      <c r="L587" s="110"/>
    </row>
    <row r="588" spans="2:12" ht="145.5" hidden="1" customHeight="1" x14ac:dyDescent="0.35">
      <c r="B588" s="3"/>
      <c r="C588" s="3"/>
      <c r="D588" s="3"/>
      <c r="E588" s="5"/>
      <c r="F588" s="5" t="s">
        <v>351</v>
      </c>
      <c r="G588" s="110"/>
      <c r="H588" s="110"/>
      <c r="I588" s="110"/>
      <c r="J588" s="159"/>
      <c r="K588" s="159"/>
      <c r="L588" s="110"/>
    </row>
    <row r="589" spans="2:12" ht="108.75" hidden="1" customHeight="1" x14ac:dyDescent="0.35">
      <c r="B589" s="3"/>
      <c r="C589" s="3"/>
      <c r="D589" s="3"/>
      <c r="E589" s="5"/>
      <c r="F589" s="5" t="s">
        <v>352</v>
      </c>
      <c r="G589" s="110"/>
      <c r="H589" s="110"/>
      <c r="I589" s="110"/>
      <c r="J589" s="159"/>
      <c r="K589" s="159"/>
      <c r="L589" s="110"/>
    </row>
    <row r="590" spans="2:12" ht="59.25" hidden="1" customHeight="1" x14ac:dyDescent="0.35">
      <c r="B590" s="3"/>
      <c r="C590" s="3"/>
      <c r="D590" s="3"/>
      <c r="E590" s="5"/>
      <c r="F590" s="5" t="s">
        <v>345</v>
      </c>
      <c r="G590" s="110"/>
      <c r="H590" s="110"/>
      <c r="I590" s="110"/>
      <c r="J590" s="109"/>
      <c r="K590" s="109"/>
      <c r="L590" s="110"/>
    </row>
    <row r="591" spans="2:12" ht="136.5" hidden="1" customHeight="1" x14ac:dyDescent="0.35">
      <c r="B591" s="22" t="s">
        <v>237</v>
      </c>
      <c r="C591" s="22" t="s">
        <v>238</v>
      </c>
      <c r="D591" s="22" t="s">
        <v>34</v>
      </c>
      <c r="E591" s="34" t="s">
        <v>239</v>
      </c>
      <c r="F591" s="5" t="s">
        <v>430</v>
      </c>
      <c r="G591" s="110"/>
      <c r="H591" s="110"/>
      <c r="I591" s="110"/>
      <c r="J591" s="159"/>
      <c r="K591" s="159"/>
      <c r="L591" s="159"/>
    </row>
    <row r="592" spans="2:12" ht="87.75" hidden="1" customHeight="1" x14ac:dyDescent="0.35">
      <c r="B592" s="3"/>
      <c r="C592" s="3"/>
      <c r="D592" s="3"/>
      <c r="E592" s="5"/>
      <c r="F592" s="5"/>
      <c r="G592" s="110"/>
      <c r="H592" s="110"/>
      <c r="I592" s="110"/>
      <c r="J592" s="109"/>
      <c r="K592" s="109"/>
      <c r="L592" s="110"/>
    </row>
    <row r="593" spans="2:12" ht="35.25" hidden="1" customHeight="1" x14ac:dyDescent="0.35">
      <c r="B593" s="3"/>
      <c r="C593" s="3"/>
      <c r="D593" s="3"/>
      <c r="E593" s="5"/>
      <c r="F593" s="5"/>
      <c r="G593" s="110"/>
      <c r="H593" s="110"/>
      <c r="I593" s="110"/>
      <c r="J593" s="109"/>
      <c r="K593" s="109"/>
      <c r="L593" s="110"/>
    </row>
    <row r="594" spans="2:12" ht="35.4" customHeight="1" x14ac:dyDescent="0.35">
      <c r="B594" s="3"/>
      <c r="C594" s="3"/>
      <c r="D594" s="3"/>
      <c r="E594" s="5"/>
      <c r="F594" s="5" t="s">
        <v>540</v>
      </c>
      <c r="G594" s="110">
        <v>188400</v>
      </c>
      <c r="H594" s="110">
        <v>163865</v>
      </c>
      <c r="I594" s="110">
        <v>89356.71</v>
      </c>
      <c r="J594" s="109"/>
      <c r="K594" s="109"/>
      <c r="L594" s="110"/>
    </row>
    <row r="595" spans="2:12" ht="25.2" customHeight="1" x14ac:dyDescent="0.35">
      <c r="B595" s="3"/>
      <c r="C595" s="3"/>
      <c r="D595" s="3"/>
      <c r="E595" s="5"/>
      <c r="F595" s="5" t="s">
        <v>510</v>
      </c>
      <c r="G595" s="110">
        <v>28650</v>
      </c>
      <c r="H595" s="110">
        <v>28650</v>
      </c>
      <c r="I595" s="110">
        <v>13215.6</v>
      </c>
      <c r="J595" s="109"/>
      <c r="K595" s="109"/>
      <c r="L595" s="110"/>
    </row>
    <row r="596" spans="2:12" ht="45" hidden="1" customHeight="1" x14ac:dyDescent="0.35">
      <c r="B596" s="3"/>
      <c r="C596" s="3"/>
      <c r="D596" s="3"/>
      <c r="E596" s="5"/>
      <c r="F596" s="5" t="s">
        <v>511</v>
      </c>
      <c r="G596" s="110"/>
      <c r="H596" s="110">
        <v>0</v>
      </c>
      <c r="I596" s="110">
        <v>0</v>
      </c>
      <c r="J596" s="109"/>
      <c r="K596" s="109"/>
      <c r="L596" s="110"/>
    </row>
    <row r="597" spans="2:12" ht="64.8" customHeight="1" x14ac:dyDescent="0.35">
      <c r="B597" s="3" t="s">
        <v>237</v>
      </c>
      <c r="C597" s="3" t="s">
        <v>238</v>
      </c>
      <c r="D597" s="3" t="s">
        <v>34</v>
      </c>
      <c r="E597" s="5" t="s">
        <v>239</v>
      </c>
      <c r="F597" s="5" t="s">
        <v>592</v>
      </c>
      <c r="G597" s="110">
        <v>257180</v>
      </c>
      <c r="H597" s="110">
        <v>257180</v>
      </c>
      <c r="I597" s="110">
        <v>27580</v>
      </c>
      <c r="J597" s="109"/>
      <c r="K597" s="109"/>
      <c r="L597" s="110"/>
    </row>
    <row r="598" spans="2:12" ht="45" hidden="1" customHeight="1" x14ac:dyDescent="0.35">
      <c r="B598" s="6"/>
      <c r="C598" s="6"/>
      <c r="D598" s="6"/>
      <c r="E598" s="7"/>
      <c r="F598" s="7"/>
      <c r="G598" s="58"/>
      <c r="H598" s="58"/>
      <c r="I598" s="58"/>
      <c r="J598" s="57"/>
      <c r="K598" s="57"/>
      <c r="L598" s="58"/>
    </row>
    <row r="599" spans="2:12" ht="45" hidden="1" customHeight="1" x14ac:dyDescent="0.35">
      <c r="B599" s="6"/>
      <c r="C599" s="6"/>
      <c r="D599" s="6"/>
      <c r="E599" s="7"/>
      <c r="F599" s="7"/>
      <c r="G599" s="58"/>
      <c r="H599" s="58"/>
      <c r="I599" s="58"/>
      <c r="J599" s="57"/>
      <c r="K599" s="57"/>
      <c r="L599" s="58"/>
    </row>
    <row r="600" spans="2:12" ht="45" hidden="1" customHeight="1" x14ac:dyDescent="0.35">
      <c r="B600" s="6"/>
      <c r="C600" s="6"/>
      <c r="D600" s="6"/>
      <c r="E600" s="7"/>
      <c r="F600" s="7"/>
      <c r="G600" s="58"/>
      <c r="H600" s="58"/>
      <c r="I600" s="58"/>
      <c r="J600" s="57"/>
      <c r="K600" s="57"/>
      <c r="L600" s="58"/>
    </row>
    <row r="601" spans="2:12" ht="60.6" customHeight="1" x14ac:dyDescent="0.35">
      <c r="B601" s="22" t="s">
        <v>769</v>
      </c>
      <c r="C601" s="22" t="s">
        <v>335</v>
      </c>
      <c r="D601" s="22" t="s">
        <v>324</v>
      </c>
      <c r="E601" s="5" t="s">
        <v>770</v>
      </c>
      <c r="F601" s="38" t="s">
        <v>824</v>
      </c>
      <c r="G601" s="73">
        <v>14300</v>
      </c>
      <c r="H601" s="73">
        <v>14300</v>
      </c>
      <c r="I601" s="73">
        <v>14300</v>
      </c>
      <c r="J601" s="57"/>
      <c r="K601" s="57"/>
      <c r="L601" s="58"/>
    </row>
    <row r="602" spans="2:12" ht="35.25" customHeight="1" x14ac:dyDescent="0.35">
      <c r="B602" s="33"/>
      <c r="C602" s="33"/>
      <c r="D602" s="33"/>
      <c r="E602" s="38" t="s">
        <v>4</v>
      </c>
      <c r="F602" s="38"/>
      <c r="G602" s="73">
        <f>G579+G567+G601</f>
        <v>982540</v>
      </c>
      <c r="H602" s="73">
        <f>H579+H567+H601</f>
        <v>928537</v>
      </c>
      <c r="I602" s="73">
        <f>I579+I567+I601</f>
        <v>464723.23</v>
      </c>
      <c r="J602" s="73">
        <f>J579+J567</f>
        <v>3652856</v>
      </c>
      <c r="K602" s="73">
        <f>K579+K567</f>
        <v>3652856</v>
      </c>
      <c r="L602" s="73">
        <f>L579+L567</f>
        <v>0</v>
      </c>
    </row>
    <row r="603" spans="2:12" ht="58.8" customHeight="1" x14ac:dyDescent="0.35">
      <c r="B603" s="33" t="s">
        <v>605</v>
      </c>
      <c r="C603" s="33"/>
      <c r="D603" s="33"/>
      <c r="E603" s="38" t="s">
        <v>825</v>
      </c>
      <c r="F603" s="38"/>
      <c r="G603" s="73"/>
      <c r="H603" s="73"/>
      <c r="I603" s="73"/>
      <c r="J603" s="73"/>
      <c r="K603" s="73"/>
      <c r="L603" s="73"/>
    </row>
    <row r="604" spans="2:12" ht="73.8" customHeight="1" x14ac:dyDescent="0.35">
      <c r="B604" s="33"/>
      <c r="C604" s="33"/>
      <c r="D604" s="33"/>
      <c r="E604" s="38"/>
      <c r="F604" s="38" t="s">
        <v>791</v>
      </c>
      <c r="G604" s="73">
        <f t="shared" ref="G604:L604" si="29">G605+G620+G635+G613+G627+G634</f>
        <v>36104495.07</v>
      </c>
      <c r="H604" s="73">
        <f t="shared" si="29"/>
        <v>19425190.07</v>
      </c>
      <c r="I604" s="73">
        <f t="shared" si="29"/>
        <v>10215903.02</v>
      </c>
      <c r="J604" s="73">
        <f>J605+J620+J635+J613+J627+J634</f>
        <v>571000</v>
      </c>
      <c r="K604" s="73">
        <f t="shared" si="29"/>
        <v>162000</v>
      </c>
      <c r="L604" s="73">
        <f t="shared" si="29"/>
        <v>0</v>
      </c>
    </row>
    <row r="605" spans="2:12" ht="51.6" customHeight="1" x14ac:dyDescent="0.35">
      <c r="B605" s="3" t="s">
        <v>606</v>
      </c>
      <c r="C605" s="3" t="s">
        <v>528</v>
      </c>
      <c r="D605" s="3" t="s">
        <v>7</v>
      </c>
      <c r="E605" s="5" t="s">
        <v>526</v>
      </c>
      <c r="F605" s="5" t="s">
        <v>768</v>
      </c>
      <c r="G605" s="110">
        <f>G607+G609+G610+G611+G612+G608</f>
        <v>694480.9</v>
      </c>
      <c r="H605" s="110">
        <f>H607+H609+H610+H611+H612</f>
        <v>580744.9</v>
      </c>
      <c r="I605" s="110">
        <f>I607+I609+I610+I611+I612</f>
        <v>500282.88</v>
      </c>
      <c r="J605" s="110">
        <f>J606</f>
        <v>409000</v>
      </c>
      <c r="K605" s="110">
        <f>K606</f>
        <v>0</v>
      </c>
      <c r="L605" s="157"/>
    </row>
    <row r="606" spans="2:12" ht="22.2" customHeight="1" x14ac:dyDescent="0.35">
      <c r="B606" s="116"/>
      <c r="C606" s="116"/>
      <c r="D606" s="116"/>
      <c r="E606" s="5"/>
      <c r="F606" s="5" t="s">
        <v>763</v>
      </c>
      <c r="G606" s="110"/>
      <c r="H606" s="110"/>
      <c r="I606" s="110"/>
      <c r="J606" s="110">
        <v>409000</v>
      </c>
      <c r="K606" s="110">
        <v>0</v>
      </c>
      <c r="L606" s="157"/>
    </row>
    <row r="607" spans="2:12" ht="65.400000000000006" customHeight="1" x14ac:dyDescent="0.35">
      <c r="B607" s="116"/>
      <c r="C607" s="116"/>
      <c r="D607" s="116"/>
      <c r="E607" s="5"/>
      <c r="F607" s="5" t="s">
        <v>774</v>
      </c>
      <c r="G607" s="110">
        <v>152859.97</v>
      </c>
      <c r="H607" s="110">
        <v>152859.97</v>
      </c>
      <c r="I607" s="110">
        <f>121435.2+3583.8+2869.44</f>
        <v>127888.44</v>
      </c>
      <c r="J607" s="157"/>
      <c r="K607" s="157"/>
      <c r="L607" s="157"/>
    </row>
    <row r="608" spans="2:12" ht="22.8" customHeight="1" x14ac:dyDescent="0.35">
      <c r="B608" s="116"/>
      <c r="C608" s="116"/>
      <c r="D608" s="116"/>
      <c r="E608" s="5"/>
      <c r="F608" s="5" t="s">
        <v>701</v>
      </c>
      <c r="G608" s="110">
        <v>17736</v>
      </c>
      <c r="H608" s="110">
        <v>0</v>
      </c>
      <c r="I608" s="110"/>
      <c r="J608" s="157"/>
      <c r="K608" s="157"/>
      <c r="L608" s="157"/>
    </row>
    <row r="609" spans="2:12" ht="67.2" customHeight="1" x14ac:dyDescent="0.35">
      <c r="B609" s="116"/>
      <c r="C609" s="116"/>
      <c r="D609" s="116"/>
      <c r="E609" s="5"/>
      <c r="F609" s="5" t="s">
        <v>773</v>
      </c>
      <c r="G609" s="110">
        <v>415184.93</v>
      </c>
      <c r="H609" s="110">
        <v>415184.93</v>
      </c>
      <c r="I609" s="110">
        <f>355977.6+9448.2+6968.64</f>
        <v>372394.44</v>
      </c>
      <c r="J609" s="157"/>
      <c r="K609" s="157"/>
      <c r="L609" s="157"/>
    </row>
    <row r="610" spans="2:12" ht="49.2" customHeight="1" x14ac:dyDescent="0.35">
      <c r="B610" s="116"/>
      <c r="C610" s="116"/>
      <c r="D610" s="116"/>
      <c r="E610" s="5"/>
      <c r="F610" s="5" t="s">
        <v>772</v>
      </c>
      <c r="G610" s="110">
        <v>96000</v>
      </c>
      <c r="H610" s="110">
        <v>0</v>
      </c>
      <c r="I610" s="110"/>
      <c r="J610" s="157"/>
      <c r="K610" s="157"/>
      <c r="L610" s="157"/>
    </row>
    <row r="611" spans="2:12" ht="34.200000000000003" customHeight="1" x14ac:dyDescent="0.35">
      <c r="B611" s="116"/>
      <c r="C611" s="116"/>
      <c r="D611" s="116"/>
      <c r="E611" s="5"/>
      <c r="F611" s="5" t="s">
        <v>699</v>
      </c>
      <c r="G611" s="110">
        <v>10000</v>
      </c>
      <c r="H611" s="110">
        <v>10000</v>
      </c>
      <c r="I611" s="110"/>
      <c r="J611" s="157"/>
      <c r="K611" s="157"/>
      <c r="L611" s="157"/>
    </row>
    <row r="612" spans="2:12" ht="33" customHeight="1" x14ac:dyDescent="0.35">
      <c r="B612" s="116"/>
      <c r="C612" s="116"/>
      <c r="D612" s="116"/>
      <c r="E612" s="5"/>
      <c r="F612" s="5" t="s">
        <v>700</v>
      </c>
      <c r="G612" s="110">
        <v>2700</v>
      </c>
      <c r="H612" s="110">
        <v>2700</v>
      </c>
      <c r="I612" s="110"/>
      <c r="J612" s="157"/>
      <c r="K612" s="157"/>
      <c r="L612" s="157"/>
    </row>
    <row r="613" spans="2:12" ht="42.6" customHeight="1" x14ac:dyDescent="0.35">
      <c r="B613" s="3" t="s">
        <v>607</v>
      </c>
      <c r="C613" s="3" t="s">
        <v>392</v>
      </c>
      <c r="D613" s="3" t="s">
        <v>7</v>
      </c>
      <c r="E613" s="5" t="s">
        <v>247</v>
      </c>
      <c r="F613" s="5" t="s">
        <v>767</v>
      </c>
      <c r="G613" s="110">
        <f>G614+G615+G616+G617+G618+G619</f>
        <v>298088</v>
      </c>
      <c r="H613" s="110">
        <f>H614+H615+H616+H617+H618+H619</f>
        <v>207300</v>
      </c>
      <c r="I613" s="110">
        <f>I614+I615+I616+I617+I618+I619</f>
        <v>177776.42</v>
      </c>
      <c r="J613" s="157"/>
      <c r="K613" s="157"/>
      <c r="L613" s="157"/>
    </row>
    <row r="614" spans="2:12" ht="51" customHeight="1" x14ac:dyDescent="0.35">
      <c r="B614" s="3" t="s">
        <v>607</v>
      </c>
      <c r="C614" s="3" t="s">
        <v>392</v>
      </c>
      <c r="D614" s="3" t="s">
        <v>7</v>
      </c>
      <c r="E614" s="5" t="s">
        <v>247</v>
      </c>
      <c r="F614" s="5" t="s">
        <v>826</v>
      </c>
      <c r="G614" s="110">
        <v>180000</v>
      </c>
      <c r="H614" s="110">
        <v>180000</v>
      </c>
      <c r="I614" s="110">
        <v>177776.42</v>
      </c>
      <c r="J614" s="157"/>
      <c r="K614" s="157"/>
      <c r="L614" s="157"/>
    </row>
    <row r="615" spans="2:12" ht="39" customHeight="1" x14ac:dyDescent="0.35">
      <c r="B615" s="3" t="s">
        <v>607</v>
      </c>
      <c r="C615" s="3" t="s">
        <v>392</v>
      </c>
      <c r="D615" s="3" t="s">
        <v>7</v>
      </c>
      <c r="E615" s="5" t="s">
        <v>247</v>
      </c>
      <c r="F615" s="5" t="s">
        <v>720</v>
      </c>
      <c r="G615" s="110">
        <v>27300</v>
      </c>
      <c r="H615" s="110">
        <v>27300</v>
      </c>
      <c r="I615" s="110"/>
      <c r="J615" s="157"/>
      <c r="K615" s="157"/>
      <c r="L615" s="157"/>
    </row>
    <row r="616" spans="2:12" ht="51" customHeight="1" x14ac:dyDescent="0.35">
      <c r="B616" s="3" t="s">
        <v>607</v>
      </c>
      <c r="C616" s="3" t="s">
        <v>392</v>
      </c>
      <c r="D616" s="3" t="s">
        <v>7</v>
      </c>
      <c r="E616" s="5" t="s">
        <v>247</v>
      </c>
      <c r="F616" s="5" t="s">
        <v>721</v>
      </c>
      <c r="G616" s="110">
        <v>43000</v>
      </c>
      <c r="H616" s="110">
        <v>0</v>
      </c>
      <c r="I616" s="110"/>
      <c r="J616" s="157"/>
      <c r="K616" s="157"/>
      <c r="L616" s="157"/>
    </row>
    <row r="617" spans="2:12" ht="55.2" customHeight="1" x14ac:dyDescent="0.35">
      <c r="B617" s="3" t="s">
        <v>607</v>
      </c>
      <c r="C617" s="3" t="s">
        <v>392</v>
      </c>
      <c r="D617" s="3" t="s">
        <v>7</v>
      </c>
      <c r="E617" s="5" t="s">
        <v>247</v>
      </c>
      <c r="F617" s="5" t="s">
        <v>722</v>
      </c>
      <c r="G617" s="110">
        <v>14000</v>
      </c>
      <c r="H617" s="110">
        <v>0</v>
      </c>
      <c r="I617" s="110"/>
      <c r="J617" s="157"/>
      <c r="K617" s="157"/>
      <c r="L617" s="157"/>
    </row>
    <row r="618" spans="2:12" ht="41.4" customHeight="1" x14ac:dyDescent="0.35">
      <c r="B618" s="3" t="s">
        <v>607</v>
      </c>
      <c r="C618" s="3" t="s">
        <v>392</v>
      </c>
      <c r="D618" s="3" t="s">
        <v>7</v>
      </c>
      <c r="E618" s="5" t="s">
        <v>247</v>
      </c>
      <c r="F618" s="5" t="s">
        <v>723</v>
      </c>
      <c r="G618" s="110">
        <v>31472</v>
      </c>
      <c r="H618" s="110">
        <v>0</v>
      </c>
      <c r="I618" s="110"/>
      <c r="J618" s="157"/>
      <c r="K618" s="157"/>
      <c r="L618" s="157"/>
    </row>
    <row r="619" spans="2:12" ht="51.6" customHeight="1" x14ac:dyDescent="0.35">
      <c r="B619" s="3" t="s">
        <v>607</v>
      </c>
      <c r="C619" s="3" t="s">
        <v>392</v>
      </c>
      <c r="D619" s="3" t="s">
        <v>7</v>
      </c>
      <c r="E619" s="5" t="s">
        <v>247</v>
      </c>
      <c r="F619" s="5" t="s">
        <v>724</v>
      </c>
      <c r="G619" s="110">
        <v>2316</v>
      </c>
      <c r="H619" s="110">
        <v>0</v>
      </c>
      <c r="I619" s="110"/>
      <c r="J619" s="157"/>
      <c r="K619" s="157"/>
      <c r="L619" s="157"/>
    </row>
    <row r="620" spans="2:12" ht="33" customHeight="1" x14ac:dyDescent="0.35">
      <c r="B620" s="3" t="s">
        <v>608</v>
      </c>
      <c r="C620" s="3" t="s">
        <v>6</v>
      </c>
      <c r="D620" s="3" t="s">
        <v>7</v>
      </c>
      <c r="E620" s="5" t="s">
        <v>8</v>
      </c>
      <c r="F620" s="5" t="s">
        <v>609</v>
      </c>
      <c r="G620" s="110">
        <f>G621+G623+G624+G625+G622+G626</f>
        <v>24609431.370000001</v>
      </c>
      <c r="H620" s="110">
        <f>H621+H622+H624+H625</f>
        <v>14613358.370000001</v>
      </c>
      <c r="I620" s="110">
        <f>I621+I622+I624+I625</f>
        <v>7348858.8600000003</v>
      </c>
      <c r="J620" s="110">
        <f>J621+J623+J624+J625</f>
        <v>0</v>
      </c>
      <c r="K620" s="110">
        <f>K621+K623+K624+K625</f>
        <v>0</v>
      </c>
      <c r="L620" s="110">
        <f>L621+L623+L624+L625</f>
        <v>0</v>
      </c>
    </row>
    <row r="621" spans="2:12" ht="57" customHeight="1" x14ac:dyDescent="0.35">
      <c r="B621" s="116"/>
      <c r="C621" s="116"/>
      <c r="D621" s="116"/>
      <c r="E621" s="117"/>
      <c r="F621" s="5" t="s">
        <v>643</v>
      </c>
      <c r="G621" s="110">
        <v>17005822.379999999</v>
      </c>
      <c r="H621" s="110">
        <v>9328032.3800000008</v>
      </c>
      <c r="I621" s="110">
        <v>5381400.6100000003</v>
      </c>
      <c r="J621" s="110"/>
      <c r="K621" s="110"/>
      <c r="L621" s="110"/>
    </row>
    <row r="622" spans="2:12" ht="24.6" customHeight="1" x14ac:dyDescent="0.35">
      <c r="B622" s="116"/>
      <c r="C622" s="116"/>
      <c r="D622" s="116"/>
      <c r="E622" s="117"/>
      <c r="F622" s="5" t="s">
        <v>644</v>
      </c>
      <c r="G622" s="110">
        <v>7475537.7999999998</v>
      </c>
      <c r="H622" s="110">
        <v>5207254.8</v>
      </c>
      <c r="I622" s="110">
        <v>1967458.25</v>
      </c>
      <c r="J622" s="110"/>
      <c r="K622" s="110"/>
      <c r="L622" s="110"/>
    </row>
    <row r="623" spans="2:12" ht="62.25" hidden="1" customHeight="1" x14ac:dyDescent="0.35">
      <c r="B623" s="116"/>
      <c r="C623" s="116"/>
      <c r="D623" s="116"/>
      <c r="E623" s="117"/>
      <c r="F623" s="5"/>
      <c r="G623" s="110"/>
      <c r="H623" s="110"/>
      <c r="I623" s="110"/>
      <c r="J623" s="110"/>
      <c r="K623" s="110"/>
      <c r="L623" s="110"/>
    </row>
    <row r="624" spans="2:12" ht="48.6" customHeight="1" x14ac:dyDescent="0.35">
      <c r="B624" s="116"/>
      <c r="C624" s="116"/>
      <c r="D624" s="116"/>
      <c r="E624" s="117"/>
      <c r="F624" s="5" t="s">
        <v>610</v>
      </c>
      <c r="G624" s="110">
        <v>26187.64</v>
      </c>
      <c r="H624" s="110">
        <v>26187.64</v>
      </c>
      <c r="I624" s="110">
        <v>0</v>
      </c>
      <c r="J624" s="110"/>
      <c r="K624" s="110"/>
      <c r="L624" s="110"/>
    </row>
    <row r="625" spans="2:12" ht="34.200000000000003" customHeight="1" x14ac:dyDescent="0.35">
      <c r="B625" s="116"/>
      <c r="C625" s="116"/>
      <c r="D625" s="116"/>
      <c r="E625" s="117"/>
      <c r="F625" s="5" t="s">
        <v>611</v>
      </c>
      <c r="G625" s="110">
        <v>51883.55</v>
      </c>
      <c r="H625" s="110">
        <v>51883.55</v>
      </c>
      <c r="I625" s="110">
        <v>0</v>
      </c>
      <c r="J625" s="157"/>
      <c r="K625" s="157"/>
      <c r="L625" s="157"/>
    </row>
    <row r="626" spans="2:12" ht="21.6" customHeight="1" x14ac:dyDescent="0.35">
      <c r="B626" s="116"/>
      <c r="C626" s="116"/>
      <c r="D626" s="116"/>
      <c r="E626" s="117"/>
      <c r="F626" s="5" t="s">
        <v>726</v>
      </c>
      <c r="G626" s="110">
        <v>50000</v>
      </c>
      <c r="H626" s="110">
        <v>0</v>
      </c>
      <c r="I626" s="110">
        <v>0</v>
      </c>
      <c r="J626" s="157"/>
      <c r="K626" s="157"/>
      <c r="L626" s="157"/>
    </row>
    <row r="627" spans="2:12" ht="42" customHeight="1" x14ac:dyDescent="0.35">
      <c r="B627" s="22" t="s">
        <v>613</v>
      </c>
      <c r="C627" s="22" t="s">
        <v>1</v>
      </c>
      <c r="D627" s="22" t="s">
        <v>2</v>
      </c>
      <c r="E627" s="34" t="s">
        <v>3</v>
      </c>
      <c r="F627" s="160" t="s">
        <v>609</v>
      </c>
      <c r="G627" s="157">
        <f>G628+G629+G630+G631+G632+G633</f>
        <v>785437</v>
      </c>
      <c r="H627" s="157">
        <f>H628+H629+H630+H631+H632+H633</f>
        <v>0</v>
      </c>
      <c r="I627" s="157">
        <f>I628+I629+I630+I631+I632+I633</f>
        <v>0</v>
      </c>
      <c r="J627" s="157"/>
      <c r="K627" s="157"/>
      <c r="L627" s="157"/>
    </row>
    <row r="628" spans="2:12" ht="38.4" customHeight="1" x14ac:dyDescent="0.35">
      <c r="B628" s="22"/>
      <c r="C628" s="22"/>
      <c r="D628" s="22"/>
      <c r="E628" s="34"/>
      <c r="F628" s="160" t="s">
        <v>734</v>
      </c>
      <c r="G628" s="110">
        <v>43260</v>
      </c>
      <c r="H628" s="110">
        <v>0</v>
      </c>
      <c r="I628" s="110">
        <v>0</v>
      </c>
      <c r="J628" s="157"/>
      <c r="K628" s="157"/>
      <c r="L628" s="157"/>
    </row>
    <row r="629" spans="2:12" ht="32.4" customHeight="1" x14ac:dyDescent="0.35">
      <c r="B629" s="22"/>
      <c r="C629" s="22"/>
      <c r="D629" s="22"/>
      <c r="E629" s="34"/>
      <c r="F629" s="160" t="s">
        <v>735</v>
      </c>
      <c r="G629" s="110">
        <v>31572</v>
      </c>
      <c r="H629" s="110">
        <v>0</v>
      </c>
      <c r="I629" s="110">
        <v>0</v>
      </c>
      <c r="J629" s="157"/>
      <c r="K629" s="157"/>
      <c r="L629" s="157"/>
    </row>
    <row r="630" spans="2:12" ht="35.4" customHeight="1" x14ac:dyDescent="0.35">
      <c r="B630" s="22"/>
      <c r="C630" s="22"/>
      <c r="D630" s="22"/>
      <c r="E630" s="34"/>
      <c r="F630" s="160" t="s">
        <v>771</v>
      </c>
      <c r="G630" s="110">
        <v>28248</v>
      </c>
      <c r="H630" s="110">
        <v>0</v>
      </c>
      <c r="I630" s="110">
        <v>0</v>
      </c>
      <c r="J630" s="157"/>
      <c r="K630" s="157"/>
      <c r="L630" s="157"/>
    </row>
    <row r="631" spans="2:12" ht="37.799999999999997" customHeight="1" x14ac:dyDescent="0.35">
      <c r="B631" s="22"/>
      <c r="C631" s="22"/>
      <c r="D631" s="22"/>
      <c r="E631" s="34"/>
      <c r="F631" s="160" t="s">
        <v>736</v>
      </c>
      <c r="G631" s="110">
        <v>24648</v>
      </c>
      <c r="H631" s="110">
        <v>0</v>
      </c>
      <c r="I631" s="110">
        <v>0</v>
      </c>
      <c r="J631" s="157"/>
      <c r="K631" s="157"/>
      <c r="L631" s="157"/>
    </row>
    <row r="632" spans="2:12" ht="45" customHeight="1" x14ac:dyDescent="0.35">
      <c r="B632" s="22"/>
      <c r="C632" s="22"/>
      <c r="D632" s="22"/>
      <c r="E632" s="34"/>
      <c r="F632" s="160" t="s">
        <v>737</v>
      </c>
      <c r="G632" s="110">
        <v>27709</v>
      </c>
      <c r="H632" s="110">
        <v>0</v>
      </c>
      <c r="I632" s="110">
        <v>0</v>
      </c>
      <c r="J632" s="157"/>
      <c r="K632" s="157"/>
      <c r="L632" s="157"/>
    </row>
    <row r="633" spans="2:12" ht="39" customHeight="1" x14ac:dyDescent="0.35">
      <c r="B633" s="22"/>
      <c r="C633" s="22"/>
      <c r="D633" s="22"/>
      <c r="E633" s="34"/>
      <c r="F633" s="160" t="s">
        <v>738</v>
      </c>
      <c r="G633" s="110">
        <v>630000</v>
      </c>
      <c r="H633" s="110">
        <v>0</v>
      </c>
      <c r="I633" s="110">
        <v>0</v>
      </c>
      <c r="J633" s="157"/>
      <c r="K633" s="157"/>
      <c r="L633" s="157"/>
    </row>
    <row r="634" spans="2:12" ht="144.6" customHeight="1" x14ac:dyDescent="0.35">
      <c r="B634" s="22" t="s">
        <v>765</v>
      </c>
      <c r="C634" s="22" t="s">
        <v>218</v>
      </c>
      <c r="D634" s="22" t="s">
        <v>2</v>
      </c>
      <c r="E634" s="34" t="s">
        <v>219</v>
      </c>
      <c r="F634" s="160" t="s">
        <v>766</v>
      </c>
      <c r="G634" s="110">
        <v>0</v>
      </c>
      <c r="H634" s="110">
        <v>0</v>
      </c>
      <c r="I634" s="110">
        <v>0</v>
      </c>
      <c r="J634" s="110">
        <v>162000</v>
      </c>
      <c r="K634" s="110">
        <v>162000</v>
      </c>
      <c r="L634" s="110">
        <v>0</v>
      </c>
    </row>
    <row r="635" spans="2:12" ht="58.8" customHeight="1" x14ac:dyDescent="0.35">
      <c r="B635" s="35">
        <v>3117693</v>
      </c>
      <c r="C635" s="35">
        <v>7693</v>
      </c>
      <c r="D635" s="36" t="s">
        <v>2</v>
      </c>
      <c r="E635" s="34" t="s">
        <v>10</v>
      </c>
      <c r="F635" s="5" t="s">
        <v>612</v>
      </c>
      <c r="G635" s="110">
        <f>G636+G637+G638+G639+G640+G642+G643+G644</f>
        <v>9717057.8000000007</v>
      </c>
      <c r="H635" s="110">
        <f>H636+H637+H638+H639+H640+H642+H643+H644</f>
        <v>4023786.8</v>
      </c>
      <c r="I635" s="110">
        <f>I636+I637+I638+I639+I640+I642+I643+I644</f>
        <v>2188984.86</v>
      </c>
      <c r="J635" s="157"/>
      <c r="K635" s="157"/>
      <c r="L635" s="157"/>
    </row>
    <row r="636" spans="2:12" ht="36" customHeight="1" x14ac:dyDescent="0.35">
      <c r="B636" s="35"/>
      <c r="C636" s="35"/>
      <c r="D636" s="36"/>
      <c r="E636" s="34"/>
      <c r="F636" s="5" t="s">
        <v>287</v>
      </c>
      <c r="G636" s="110">
        <v>1638519.88</v>
      </c>
      <c r="H636" s="110">
        <v>819248.88</v>
      </c>
      <c r="I636" s="110">
        <v>546160.04</v>
      </c>
      <c r="J636" s="157"/>
      <c r="K636" s="157"/>
      <c r="L636" s="157"/>
    </row>
    <row r="637" spans="2:12" ht="51" customHeight="1" x14ac:dyDescent="0.35">
      <c r="B637" s="35"/>
      <c r="C637" s="35"/>
      <c r="D637" s="36"/>
      <c r="E637" s="34"/>
      <c r="F637" s="5" t="s">
        <v>647</v>
      </c>
      <c r="G637" s="110">
        <v>7751338.9199999999</v>
      </c>
      <c r="H637" s="110">
        <f>1282156.92+766340+828842</f>
        <v>2877338.92</v>
      </c>
      <c r="I637" s="110">
        <v>1570589.38</v>
      </c>
      <c r="J637" s="157"/>
      <c r="K637" s="157"/>
      <c r="L637" s="157"/>
    </row>
    <row r="638" spans="2:12" ht="48" customHeight="1" x14ac:dyDescent="0.35">
      <c r="B638" s="35"/>
      <c r="C638" s="35"/>
      <c r="D638" s="36"/>
      <c r="E638" s="34"/>
      <c r="F638" s="5" t="s">
        <v>554</v>
      </c>
      <c r="G638" s="110">
        <v>24398</v>
      </c>
      <c r="H638" s="110">
        <v>24398</v>
      </c>
      <c r="I638" s="110">
        <v>0</v>
      </c>
      <c r="J638" s="157"/>
      <c r="K638" s="157"/>
      <c r="L638" s="157"/>
    </row>
    <row r="639" spans="2:12" ht="39" customHeight="1" x14ac:dyDescent="0.35">
      <c r="B639" s="35"/>
      <c r="C639" s="35"/>
      <c r="D639" s="36"/>
      <c r="E639" s="34"/>
      <c r="F639" s="5" t="s">
        <v>649</v>
      </c>
      <c r="G639" s="110">
        <v>3018</v>
      </c>
      <c r="H639" s="110">
        <f t="shared" ref="H639:H644" si="30">G639</f>
        <v>3018</v>
      </c>
      <c r="I639" s="110"/>
      <c r="J639" s="157"/>
      <c r="K639" s="157"/>
      <c r="L639" s="157"/>
    </row>
    <row r="640" spans="2:12" ht="63.6" customHeight="1" x14ac:dyDescent="0.35">
      <c r="B640" s="35"/>
      <c r="C640" s="35"/>
      <c r="D640" s="36"/>
      <c r="E640" s="34"/>
      <c r="F640" s="5" t="s">
        <v>648</v>
      </c>
      <c r="G640" s="110">
        <v>120000</v>
      </c>
      <c r="H640" s="110">
        <f t="shared" si="30"/>
        <v>120000</v>
      </c>
      <c r="I640" s="110">
        <f>9662.71+37612.73+24960</f>
        <v>72235.44</v>
      </c>
      <c r="J640" s="157"/>
      <c r="K640" s="157"/>
      <c r="L640" s="157"/>
    </row>
    <row r="641" spans="2:12" ht="51.75" hidden="1" customHeight="1" x14ac:dyDescent="0.35">
      <c r="B641" s="35"/>
      <c r="C641" s="35"/>
      <c r="D641" s="36"/>
      <c r="E641" s="34"/>
      <c r="F641" s="5"/>
      <c r="G641" s="157"/>
      <c r="H641" s="157">
        <f t="shared" si="30"/>
        <v>0</v>
      </c>
      <c r="I641" s="157"/>
      <c r="J641" s="157"/>
      <c r="K641" s="157"/>
      <c r="L641" s="157"/>
    </row>
    <row r="642" spans="2:12" ht="24.6" customHeight="1" x14ac:dyDescent="0.35">
      <c r="B642" s="35"/>
      <c r="C642" s="35"/>
      <c r="D642" s="36"/>
      <c r="E642" s="34"/>
      <c r="F642" s="5" t="s">
        <v>650</v>
      </c>
      <c r="G642" s="110">
        <v>7863</v>
      </c>
      <c r="H642" s="110">
        <f t="shared" si="30"/>
        <v>7863</v>
      </c>
      <c r="I642" s="110">
        <v>0</v>
      </c>
      <c r="J642" s="157"/>
      <c r="K642" s="157"/>
      <c r="L642" s="157"/>
    </row>
    <row r="643" spans="2:12" ht="24.6" customHeight="1" x14ac:dyDescent="0.35">
      <c r="B643" s="35"/>
      <c r="C643" s="35"/>
      <c r="D643" s="36"/>
      <c r="E643" s="34"/>
      <c r="F643" s="5" t="s">
        <v>651</v>
      </c>
      <c r="G643" s="110">
        <v>146972</v>
      </c>
      <c r="H643" s="110">
        <f t="shared" si="30"/>
        <v>146972</v>
      </c>
      <c r="I643" s="110">
        <v>0</v>
      </c>
      <c r="J643" s="157"/>
      <c r="K643" s="157"/>
      <c r="L643" s="157"/>
    </row>
    <row r="644" spans="2:12" ht="34.799999999999997" customHeight="1" x14ac:dyDescent="0.35">
      <c r="B644" s="35"/>
      <c r="C644" s="35"/>
      <c r="D644" s="36"/>
      <c r="E644" s="34"/>
      <c r="F644" s="5" t="s">
        <v>652</v>
      </c>
      <c r="G644" s="110">
        <v>24948</v>
      </c>
      <c r="H644" s="110">
        <f t="shared" si="30"/>
        <v>24948</v>
      </c>
      <c r="I644" s="110">
        <v>0</v>
      </c>
      <c r="J644" s="157"/>
      <c r="K644" s="157"/>
      <c r="L644" s="157"/>
    </row>
    <row r="645" spans="2:12" ht="67.2" customHeight="1" x14ac:dyDescent="0.35">
      <c r="B645" s="3" t="s">
        <v>745</v>
      </c>
      <c r="C645" s="3" t="s">
        <v>16</v>
      </c>
      <c r="D645" s="3" t="s">
        <v>7</v>
      </c>
      <c r="E645" s="5" t="s">
        <v>17</v>
      </c>
      <c r="F645" s="78" t="s">
        <v>827</v>
      </c>
      <c r="G645" s="73">
        <v>12900</v>
      </c>
      <c r="H645" s="73">
        <v>0</v>
      </c>
      <c r="I645" s="73"/>
      <c r="J645" s="73"/>
      <c r="K645" s="73"/>
      <c r="L645" s="73"/>
    </row>
    <row r="646" spans="2:12" ht="42.6" customHeight="1" x14ac:dyDescent="0.35">
      <c r="B646" s="33"/>
      <c r="C646" s="33"/>
      <c r="D646" s="33"/>
      <c r="E646" s="38"/>
      <c r="F646" s="192" t="s">
        <v>792</v>
      </c>
      <c r="G646" s="73">
        <f>G647+G648+G651</f>
        <v>260567</v>
      </c>
      <c r="H646" s="73">
        <f>H647+H648+H651</f>
        <v>211567</v>
      </c>
      <c r="I646" s="73">
        <f>I647+I648+I651</f>
        <v>0</v>
      </c>
      <c r="J646" s="73"/>
      <c r="K646" s="73"/>
      <c r="L646" s="73"/>
    </row>
    <row r="647" spans="2:12" ht="51" customHeight="1" x14ac:dyDescent="0.35">
      <c r="B647" s="22" t="s">
        <v>613</v>
      </c>
      <c r="C647" s="22" t="s">
        <v>1</v>
      </c>
      <c r="D647" s="22" t="s">
        <v>2</v>
      </c>
      <c r="E647" s="34" t="s">
        <v>3</v>
      </c>
      <c r="F647" s="160" t="s">
        <v>12</v>
      </c>
      <c r="G647" s="110">
        <v>10000</v>
      </c>
      <c r="H647" s="110">
        <v>10000</v>
      </c>
      <c r="I647" s="110">
        <v>0</v>
      </c>
      <c r="J647" s="73"/>
      <c r="K647" s="73"/>
      <c r="L647" s="73"/>
    </row>
    <row r="648" spans="2:12" ht="114.6" customHeight="1" x14ac:dyDescent="0.35">
      <c r="B648" s="22"/>
      <c r="C648" s="22"/>
      <c r="D648" s="22"/>
      <c r="E648" s="34"/>
      <c r="F648" s="160" t="s">
        <v>622</v>
      </c>
      <c r="G648" s="110">
        <v>201567</v>
      </c>
      <c r="H648" s="110">
        <v>201567</v>
      </c>
      <c r="I648" s="110">
        <v>0</v>
      </c>
      <c r="J648" s="73"/>
      <c r="K648" s="73"/>
      <c r="L648" s="73"/>
    </row>
    <row r="649" spans="2:12" ht="62.25" hidden="1" customHeight="1" x14ac:dyDescent="0.35">
      <c r="B649" s="22"/>
      <c r="C649" s="22"/>
      <c r="D649" s="22"/>
      <c r="E649" s="34"/>
      <c r="F649" s="160"/>
      <c r="G649" s="110"/>
      <c r="H649" s="157"/>
      <c r="I649" s="110"/>
      <c r="J649" s="73"/>
      <c r="K649" s="73"/>
      <c r="L649" s="73"/>
    </row>
    <row r="650" spans="2:12" ht="62.25" hidden="1" customHeight="1" x14ac:dyDescent="0.35">
      <c r="B650" s="22"/>
      <c r="C650" s="22"/>
      <c r="D650" s="22"/>
      <c r="E650" s="34"/>
      <c r="F650" s="160"/>
      <c r="G650" s="110"/>
      <c r="H650" s="157"/>
      <c r="I650" s="110"/>
      <c r="J650" s="73"/>
      <c r="K650" s="73"/>
      <c r="L650" s="73"/>
    </row>
    <row r="651" spans="2:12" ht="33" customHeight="1" x14ac:dyDescent="0.35">
      <c r="B651" s="22"/>
      <c r="C651" s="22"/>
      <c r="D651" s="22"/>
      <c r="E651" s="34"/>
      <c r="F651" s="160" t="s">
        <v>733</v>
      </c>
      <c r="G651" s="110">
        <v>49000</v>
      </c>
      <c r="H651" s="157">
        <v>0</v>
      </c>
      <c r="I651" s="110">
        <v>0</v>
      </c>
      <c r="J651" s="73"/>
      <c r="K651" s="73"/>
      <c r="L651" s="73"/>
    </row>
    <row r="652" spans="2:12" ht="55.2" customHeight="1" x14ac:dyDescent="0.35">
      <c r="B652" s="22" t="s">
        <v>613</v>
      </c>
      <c r="C652" s="22" t="s">
        <v>1</v>
      </c>
      <c r="D652" s="22" t="s">
        <v>2</v>
      </c>
      <c r="E652" s="34" t="s">
        <v>3</v>
      </c>
      <c r="F652" s="192" t="s">
        <v>614</v>
      </c>
      <c r="G652" s="73">
        <v>3000</v>
      </c>
      <c r="H652" s="73">
        <v>3000</v>
      </c>
      <c r="I652" s="73">
        <v>0</v>
      </c>
      <c r="J652" s="73"/>
      <c r="K652" s="73"/>
      <c r="L652" s="73"/>
    </row>
    <row r="653" spans="2:12" ht="80.25" customHeight="1" x14ac:dyDescent="0.35">
      <c r="B653" s="33"/>
      <c r="C653" s="33"/>
      <c r="D653" s="33"/>
      <c r="E653" s="38"/>
      <c r="F653" s="192" t="s">
        <v>793</v>
      </c>
      <c r="G653" s="73">
        <f t="shared" ref="G653:L653" si="31">G654+G655</f>
        <v>1170359.6299999999</v>
      </c>
      <c r="H653" s="73">
        <f>H654+H655</f>
        <v>647159.63</v>
      </c>
      <c r="I653" s="73">
        <f t="shared" si="31"/>
        <v>448727.61</v>
      </c>
      <c r="J653" s="73">
        <f t="shared" si="31"/>
        <v>0</v>
      </c>
      <c r="K653" s="73">
        <f t="shared" si="31"/>
        <v>0</v>
      </c>
      <c r="L653" s="73">
        <f t="shared" si="31"/>
        <v>0</v>
      </c>
    </row>
    <row r="654" spans="2:12" ht="52.2" customHeight="1" x14ac:dyDescent="0.35">
      <c r="B654" s="22" t="s">
        <v>608</v>
      </c>
      <c r="C654" s="22" t="s">
        <v>6</v>
      </c>
      <c r="D654" s="22" t="s">
        <v>7</v>
      </c>
      <c r="E654" s="34" t="s">
        <v>8</v>
      </c>
      <c r="F654" s="5" t="s">
        <v>695</v>
      </c>
      <c r="G654" s="110">
        <v>550286.13</v>
      </c>
      <c r="H654" s="110">
        <v>271286.13</v>
      </c>
      <c r="I654" s="110">
        <v>255081.27</v>
      </c>
      <c r="J654" s="58"/>
      <c r="K654" s="58"/>
      <c r="L654" s="58"/>
    </row>
    <row r="655" spans="2:12" ht="38.4" customHeight="1" x14ac:dyDescent="0.35">
      <c r="B655" s="22" t="s">
        <v>615</v>
      </c>
      <c r="C655" s="36" t="s">
        <v>19</v>
      </c>
      <c r="D655" s="36" t="s">
        <v>20</v>
      </c>
      <c r="E655" s="34" t="s">
        <v>21</v>
      </c>
      <c r="F655" s="5" t="s">
        <v>616</v>
      </c>
      <c r="G655" s="110">
        <f>G656+G657+G658</f>
        <v>620073.5</v>
      </c>
      <c r="H655" s="110">
        <f>H656+H657+H658</f>
        <v>375873.5</v>
      </c>
      <c r="I655" s="110">
        <f>I656+I657+I658</f>
        <v>193646.34</v>
      </c>
      <c r="J655" s="58"/>
      <c r="K655" s="58"/>
      <c r="L655" s="58"/>
    </row>
    <row r="656" spans="2:12" ht="27.6" customHeight="1" x14ac:dyDescent="0.35">
      <c r="B656" s="22"/>
      <c r="C656" s="36"/>
      <c r="D656" s="36"/>
      <c r="E656" s="34"/>
      <c r="F656" s="5" t="s">
        <v>640</v>
      </c>
      <c r="G656" s="110">
        <v>530043.5</v>
      </c>
      <c r="H656" s="110">
        <v>301043.5</v>
      </c>
      <c r="I656" s="110">
        <v>155075</v>
      </c>
      <c r="J656" s="58"/>
      <c r="K656" s="58"/>
      <c r="L656" s="58"/>
    </row>
    <row r="657" spans="2:12" ht="27" customHeight="1" x14ac:dyDescent="0.35">
      <c r="B657" s="22"/>
      <c r="C657" s="36"/>
      <c r="D657" s="36"/>
      <c r="E657" s="34"/>
      <c r="F657" s="5" t="s">
        <v>641</v>
      </c>
      <c r="G657" s="110">
        <v>40030</v>
      </c>
      <c r="H657" s="110">
        <v>24830</v>
      </c>
      <c r="I657" s="110">
        <v>15586.08</v>
      </c>
      <c r="J657" s="58"/>
      <c r="K657" s="58"/>
      <c r="L657" s="58"/>
    </row>
    <row r="658" spans="2:12" ht="24.6" customHeight="1" x14ac:dyDescent="0.35">
      <c r="B658" s="22"/>
      <c r="C658" s="36"/>
      <c r="D658" s="36"/>
      <c r="E658" s="34"/>
      <c r="F658" s="5" t="s">
        <v>642</v>
      </c>
      <c r="G658" s="110">
        <v>50000</v>
      </c>
      <c r="H658" s="110">
        <v>50000</v>
      </c>
      <c r="I658" s="110">
        <v>22985.26</v>
      </c>
      <c r="J658" s="58"/>
      <c r="K658" s="58"/>
      <c r="L658" s="58"/>
    </row>
    <row r="659" spans="2:12" ht="90" customHeight="1" x14ac:dyDescent="0.35">
      <c r="B659" s="22" t="s">
        <v>608</v>
      </c>
      <c r="C659" s="22" t="s">
        <v>6</v>
      </c>
      <c r="D659" s="22" t="s">
        <v>7</v>
      </c>
      <c r="E659" s="34" t="s">
        <v>8</v>
      </c>
      <c r="F659" s="192" t="s">
        <v>828</v>
      </c>
      <c r="G659" s="73">
        <v>150000</v>
      </c>
      <c r="H659" s="73">
        <v>150000</v>
      </c>
      <c r="I659" s="73">
        <v>0</v>
      </c>
      <c r="J659" s="73"/>
      <c r="K659" s="73"/>
      <c r="L659" s="73"/>
    </row>
    <row r="660" spans="2:12" ht="60" customHeight="1" x14ac:dyDescent="0.35">
      <c r="B660" s="28"/>
      <c r="C660" s="28"/>
      <c r="D660" s="28"/>
      <c r="E660" s="31"/>
      <c r="F660" s="192" t="s">
        <v>794</v>
      </c>
      <c r="G660" s="73">
        <f t="shared" ref="G660:L660" si="32">G661</f>
        <v>14748363.99</v>
      </c>
      <c r="H660" s="73">
        <f t="shared" si="32"/>
        <v>14278363.99</v>
      </c>
      <c r="I660" s="73">
        <f t="shared" si="32"/>
        <v>6620369.96</v>
      </c>
      <c r="J660" s="73">
        <f t="shared" si="32"/>
        <v>0</v>
      </c>
      <c r="K660" s="73">
        <f t="shared" si="32"/>
        <v>0</v>
      </c>
      <c r="L660" s="73">
        <f t="shared" si="32"/>
        <v>0</v>
      </c>
    </row>
    <row r="661" spans="2:12" ht="59.4" customHeight="1" x14ac:dyDescent="0.35">
      <c r="B661" s="22" t="s">
        <v>617</v>
      </c>
      <c r="C661" s="22" t="s">
        <v>209</v>
      </c>
      <c r="D661" s="22" t="s">
        <v>210</v>
      </c>
      <c r="E661" s="34" t="s">
        <v>211</v>
      </c>
      <c r="F661" s="160" t="s">
        <v>616</v>
      </c>
      <c r="G661" s="110">
        <f>SUM(G662:G673)</f>
        <v>14748363.99</v>
      </c>
      <c r="H661" s="110">
        <f>SUM(H662:H673)</f>
        <v>14278363.99</v>
      </c>
      <c r="I661" s="110">
        <f>SUM(I662:I673)</f>
        <v>6620369.96</v>
      </c>
      <c r="J661" s="73"/>
      <c r="K661" s="73"/>
      <c r="L661" s="73"/>
    </row>
    <row r="662" spans="2:12" ht="24.6" customHeight="1" x14ac:dyDescent="0.35">
      <c r="B662" s="22"/>
      <c r="C662" s="22"/>
      <c r="D662" s="22"/>
      <c r="E662" s="34"/>
      <c r="F662" s="160" t="s">
        <v>636</v>
      </c>
      <c r="G662" s="110">
        <v>501969.05</v>
      </c>
      <c r="H662" s="110">
        <v>501969.05</v>
      </c>
      <c r="I662" s="110"/>
      <c r="J662" s="73"/>
      <c r="K662" s="73"/>
      <c r="L662" s="73"/>
    </row>
    <row r="663" spans="2:12" ht="26.4" customHeight="1" x14ac:dyDescent="0.35">
      <c r="B663" s="22"/>
      <c r="C663" s="22"/>
      <c r="D663" s="22"/>
      <c r="E663" s="34"/>
      <c r="F663" s="160" t="s">
        <v>635</v>
      </c>
      <c r="G663" s="110">
        <v>448145.8</v>
      </c>
      <c r="H663" s="110">
        <f>G663</f>
        <v>448145.8</v>
      </c>
      <c r="I663" s="110">
        <v>448145.8</v>
      </c>
      <c r="J663" s="73"/>
      <c r="K663" s="73"/>
      <c r="L663" s="73"/>
    </row>
    <row r="664" spans="2:12" ht="36.6" customHeight="1" x14ac:dyDescent="0.35">
      <c r="B664" s="22"/>
      <c r="C664" s="22"/>
      <c r="D664" s="22"/>
      <c r="E664" s="34"/>
      <c r="F664" s="160" t="s">
        <v>637</v>
      </c>
      <c r="G664" s="110">
        <v>4000000</v>
      </c>
      <c r="H664" s="110">
        <v>4000000</v>
      </c>
      <c r="I664" s="110">
        <v>3917538</v>
      </c>
      <c r="J664" s="73"/>
      <c r="K664" s="73"/>
      <c r="L664" s="73"/>
    </row>
    <row r="665" spans="2:12" ht="33" customHeight="1" x14ac:dyDescent="0.35">
      <c r="B665" s="22"/>
      <c r="C665" s="22"/>
      <c r="D665" s="22"/>
      <c r="E665" s="34"/>
      <c r="F665" s="160" t="s">
        <v>655</v>
      </c>
      <c r="G665" s="110">
        <v>4000000</v>
      </c>
      <c r="H665" s="110">
        <f>G665</f>
        <v>4000000</v>
      </c>
      <c r="I665" s="110">
        <v>0</v>
      </c>
      <c r="J665" s="73"/>
      <c r="K665" s="73"/>
      <c r="L665" s="73"/>
    </row>
    <row r="666" spans="2:12" ht="22.2" customHeight="1" x14ac:dyDescent="0.35">
      <c r="B666" s="22"/>
      <c r="C666" s="22"/>
      <c r="D666" s="22"/>
      <c r="E666" s="34"/>
      <c r="F666" s="160" t="s">
        <v>727</v>
      </c>
      <c r="G666" s="110">
        <v>67780</v>
      </c>
      <c r="H666" s="110">
        <v>67780</v>
      </c>
      <c r="I666" s="110">
        <v>39960</v>
      </c>
      <c r="J666" s="73"/>
      <c r="K666" s="73"/>
      <c r="L666" s="73"/>
    </row>
    <row r="667" spans="2:12" ht="36.6" customHeight="1" x14ac:dyDescent="0.35">
      <c r="B667" s="22"/>
      <c r="C667" s="22"/>
      <c r="D667" s="22"/>
      <c r="E667" s="34"/>
      <c r="F667" s="160" t="s">
        <v>656</v>
      </c>
      <c r="G667" s="110">
        <v>1632800</v>
      </c>
      <c r="H667" s="110">
        <f>G667</f>
        <v>1632800</v>
      </c>
      <c r="I667" s="110">
        <f>482464.29</f>
        <v>482464.29</v>
      </c>
      <c r="J667" s="73"/>
      <c r="K667" s="73"/>
      <c r="L667" s="73"/>
    </row>
    <row r="668" spans="2:12" ht="65.25" hidden="1" customHeight="1" x14ac:dyDescent="0.35">
      <c r="B668" s="22"/>
      <c r="C668" s="22"/>
      <c r="D668" s="22"/>
      <c r="E668" s="34"/>
      <c r="F668" s="160"/>
      <c r="G668" s="110"/>
      <c r="H668" s="110"/>
      <c r="I668" s="110"/>
      <c r="J668" s="73"/>
      <c r="K668" s="73"/>
      <c r="L668" s="73"/>
    </row>
    <row r="669" spans="2:12" ht="34.799999999999997" customHeight="1" x14ac:dyDescent="0.35">
      <c r="B669" s="22"/>
      <c r="C669" s="22"/>
      <c r="D669" s="22"/>
      <c r="E669" s="34"/>
      <c r="F669" s="160" t="s">
        <v>638</v>
      </c>
      <c r="G669" s="110">
        <v>1697669.14</v>
      </c>
      <c r="H669" s="110">
        <f>G669</f>
        <v>1697669.14</v>
      </c>
      <c r="I669" s="110">
        <v>1623651.16</v>
      </c>
      <c r="J669" s="73"/>
      <c r="K669" s="73"/>
      <c r="L669" s="73"/>
    </row>
    <row r="670" spans="2:12" ht="19.2" customHeight="1" x14ac:dyDescent="0.35">
      <c r="B670" s="22"/>
      <c r="C670" s="22"/>
      <c r="D670" s="22"/>
      <c r="E670" s="34"/>
      <c r="F670" s="160" t="s">
        <v>555</v>
      </c>
      <c r="G670" s="110">
        <v>410000</v>
      </c>
      <c r="H670" s="110">
        <v>410000</v>
      </c>
      <c r="I670" s="110">
        <v>93866.99</v>
      </c>
      <c r="J670" s="73"/>
      <c r="K670" s="73"/>
      <c r="L670" s="73"/>
    </row>
    <row r="671" spans="2:12" ht="32.4" customHeight="1" x14ac:dyDescent="0.35">
      <c r="B671" s="22"/>
      <c r="C671" s="22"/>
      <c r="D671" s="22"/>
      <c r="E671" s="34"/>
      <c r="F671" s="160" t="s">
        <v>639</v>
      </c>
      <c r="G671" s="110">
        <v>20000</v>
      </c>
      <c r="H671" s="110">
        <v>20000</v>
      </c>
      <c r="I671" s="110">
        <v>14743.72</v>
      </c>
      <c r="J671" s="73"/>
      <c r="K671" s="73"/>
      <c r="L671" s="73"/>
    </row>
    <row r="672" spans="2:12" ht="34.200000000000003" customHeight="1" x14ac:dyDescent="0.35">
      <c r="B672" s="22"/>
      <c r="C672" s="22"/>
      <c r="D672" s="22"/>
      <c r="E672" s="34"/>
      <c r="F672" s="160" t="s">
        <v>728</v>
      </c>
      <c r="G672" s="110">
        <v>1500000</v>
      </c>
      <c r="H672" s="110">
        <v>1500000</v>
      </c>
      <c r="I672" s="110">
        <v>0</v>
      </c>
      <c r="J672" s="73"/>
      <c r="K672" s="73"/>
      <c r="L672" s="73"/>
    </row>
    <row r="673" spans="2:12" ht="27" customHeight="1" x14ac:dyDescent="0.35">
      <c r="B673" s="22"/>
      <c r="C673" s="22"/>
      <c r="D673" s="22"/>
      <c r="E673" s="34"/>
      <c r="F673" s="160" t="s">
        <v>729</v>
      </c>
      <c r="G673" s="110">
        <v>470000</v>
      </c>
      <c r="H673" s="110">
        <v>0</v>
      </c>
      <c r="I673" s="110">
        <v>0</v>
      </c>
      <c r="J673" s="73"/>
      <c r="K673" s="73"/>
      <c r="L673" s="73"/>
    </row>
    <row r="674" spans="2:12" ht="76.2" customHeight="1" x14ac:dyDescent="0.35">
      <c r="B674" s="28"/>
      <c r="C674" s="32"/>
      <c r="D674" s="32"/>
      <c r="E674" s="31"/>
      <c r="F674" s="192" t="s">
        <v>795</v>
      </c>
      <c r="G674" s="73">
        <f t="shared" ref="G674:L674" si="33">G675</f>
        <v>126160.98</v>
      </c>
      <c r="H674" s="73">
        <f t="shared" si="33"/>
        <v>55219.67</v>
      </c>
      <c r="I674" s="73">
        <f t="shared" si="33"/>
        <v>0</v>
      </c>
      <c r="J674" s="73">
        <f t="shared" si="33"/>
        <v>0</v>
      </c>
      <c r="K674" s="73">
        <f t="shared" si="33"/>
        <v>0</v>
      </c>
      <c r="L674" s="73">
        <f t="shared" si="33"/>
        <v>0</v>
      </c>
    </row>
    <row r="675" spans="2:12" ht="40.200000000000003" customHeight="1" x14ac:dyDescent="0.35">
      <c r="B675" s="22" t="s">
        <v>619</v>
      </c>
      <c r="C675" s="22" t="s">
        <v>534</v>
      </c>
      <c r="D675" s="22" t="s">
        <v>147</v>
      </c>
      <c r="E675" s="34" t="s">
        <v>535</v>
      </c>
      <c r="F675" s="160" t="s">
        <v>618</v>
      </c>
      <c r="G675" s="110">
        <f>55219.67+70941.31</f>
        <v>126160.98</v>
      </c>
      <c r="H675" s="110">
        <v>55219.67</v>
      </c>
      <c r="I675" s="110">
        <v>0</v>
      </c>
      <c r="J675" s="73"/>
      <c r="K675" s="73"/>
      <c r="L675" s="73"/>
    </row>
    <row r="676" spans="2:12" ht="42.6" customHeight="1" x14ac:dyDescent="0.35">
      <c r="B676" s="28"/>
      <c r="C676" s="28"/>
      <c r="D676" s="28"/>
      <c r="E676" s="31"/>
      <c r="F676" s="192" t="s">
        <v>786</v>
      </c>
      <c r="G676" s="73">
        <f t="shared" ref="G676:L676" si="34">G677</f>
        <v>0</v>
      </c>
      <c r="H676" s="73">
        <f t="shared" si="34"/>
        <v>0</v>
      </c>
      <c r="I676" s="73">
        <f t="shared" si="34"/>
        <v>0</v>
      </c>
      <c r="J676" s="73">
        <f t="shared" si="34"/>
        <v>90146.5</v>
      </c>
      <c r="K676" s="73">
        <f t="shared" si="34"/>
        <v>90146.5</v>
      </c>
      <c r="L676" s="73">
        <f t="shared" si="34"/>
        <v>78787.95</v>
      </c>
    </row>
    <row r="677" spans="2:12" ht="49.2" customHeight="1" x14ac:dyDescent="0.35">
      <c r="B677" s="22" t="s">
        <v>608</v>
      </c>
      <c r="C677" s="22" t="s">
        <v>6</v>
      </c>
      <c r="D677" s="22" t="s">
        <v>7</v>
      </c>
      <c r="E677" s="34" t="s">
        <v>8</v>
      </c>
      <c r="F677" s="160" t="s">
        <v>620</v>
      </c>
      <c r="G677" s="110">
        <v>0</v>
      </c>
      <c r="H677" s="110"/>
      <c r="I677" s="110"/>
      <c r="J677" s="110">
        <v>90146.5</v>
      </c>
      <c r="K677" s="110">
        <v>90146.5</v>
      </c>
      <c r="L677" s="110">
        <v>78787.95</v>
      </c>
    </row>
    <row r="678" spans="2:12" ht="54.75" customHeight="1" x14ac:dyDescent="0.35">
      <c r="B678" s="33"/>
      <c r="C678" s="33"/>
      <c r="D678" s="33"/>
      <c r="E678" s="38"/>
      <c r="F678" s="38" t="s">
        <v>796</v>
      </c>
      <c r="G678" s="73">
        <f t="shared" ref="G678:L678" si="35">G679+G698+G706</f>
        <v>761899</v>
      </c>
      <c r="H678" s="73">
        <f t="shared" si="35"/>
        <v>549899</v>
      </c>
      <c r="I678" s="73">
        <f t="shared" si="35"/>
        <v>302532.87</v>
      </c>
      <c r="J678" s="73">
        <f t="shared" si="35"/>
        <v>0</v>
      </c>
      <c r="K678" s="73">
        <f t="shared" si="35"/>
        <v>0</v>
      </c>
      <c r="L678" s="73">
        <f t="shared" si="35"/>
        <v>0</v>
      </c>
    </row>
    <row r="679" spans="2:12" ht="38.4" customHeight="1" x14ac:dyDescent="0.35">
      <c r="B679" s="161" t="s">
        <v>621</v>
      </c>
      <c r="C679" s="161" t="s">
        <v>26</v>
      </c>
      <c r="D679" s="161" t="s">
        <v>212</v>
      </c>
      <c r="E679" s="162" t="s">
        <v>27</v>
      </c>
      <c r="F679" s="5"/>
      <c r="G679" s="110">
        <f>G680+G681+G686+G687+G688+G689+G690+G682+G683+G691+G684+G685+G692+G693+G694+G695+G696+G697</f>
        <v>578179</v>
      </c>
      <c r="H679" s="110">
        <f>H680+H681+H686+H687+H688+H689+H690+H682+H683+H691+H684+H685+H692+H693+H694+H695+H696+H697</f>
        <v>493179</v>
      </c>
      <c r="I679" s="110">
        <f>I680+I681+I686+I687+I688+I689+I690+I682+I683+I691+I684+I685+I692+I693+I694+I695+I696+I697</f>
        <v>254312.87000000002</v>
      </c>
      <c r="J679" s="110"/>
      <c r="K679" s="110"/>
      <c r="L679" s="110"/>
    </row>
    <row r="680" spans="2:12" ht="26.4" customHeight="1" x14ac:dyDescent="0.35">
      <c r="B680" s="161"/>
      <c r="C680" s="161"/>
      <c r="D680" s="161"/>
      <c r="E680" s="162"/>
      <c r="F680" s="5" t="s">
        <v>702</v>
      </c>
      <c r="G680" s="110">
        <v>88179</v>
      </c>
      <c r="H680" s="110">
        <v>88179</v>
      </c>
      <c r="I680" s="110">
        <v>88178.47</v>
      </c>
      <c r="J680" s="110"/>
      <c r="K680" s="110"/>
      <c r="L680" s="110"/>
    </row>
    <row r="681" spans="2:12" ht="32.4" customHeight="1" x14ac:dyDescent="0.35">
      <c r="B681" s="161"/>
      <c r="C681" s="161"/>
      <c r="D681" s="161"/>
      <c r="E681" s="162"/>
      <c r="F681" s="5" t="s">
        <v>703</v>
      </c>
      <c r="G681" s="110">
        <v>69000</v>
      </c>
      <c r="H681" s="110">
        <v>69000</v>
      </c>
      <c r="I681" s="110"/>
      <c r="J681" s="110"/>
      <c r="K681" s="110"/>
      <c r="L681" s="110"/>
    </row>
    <row r="682" spans="2:12" ht="38.4" customHeight="1" x14ac:dyDescent="0.35">
      <c r="B682" s="161"/>
      <c r="C682" s="161"/>
      <c r="D682" s="161"/>
      <c r="E682" s="162"/>
      <c r="F682" s="5" t="s">
        <v>704</v>
      </c>
      <c r="G682" s="110">
        <v>30000</v>
      </c>
      <c r="H682" s="110">
        <v>30000</v>
      </c>
      <c r="I682" s="110">
        <v>9000</v>
      </c>
      <c r="J682" s="110"/>
      <c r="K682" s="110"/>
      <c r="L682" s="110"/>
    </row>
    <row r="683" spans="2:12" ht="34.799999999999997" customHeight="1" x14ac:dyDescent="0.35">
      <c r="B683" s="161"/>
      <c r="C683" s="161"/>
      <c r="D683" s="161"/>
      <c r="E683" s="162"/>
      <c r="F683" s="5" t="s">
        <v>705</v>
      </c>
      <c r="G683" s="110">
        <v>15000</v>
      </c>
      <c r="H683" s="110">
        <v>15000</v>
      </c>
      <c r="I683" s="110">
        <v>14999.85</v>
      </c>
      <c r="J683" s="110"/>
      <c r="K683" s="110"/>
      <c r="L683" s="110"/>
    </row>
    <row r="684" spans="2:12" ht="36" customHeight="1" x14ac:dyDescent="0.35">
      <c r="B684" s="161"/>
      <c r="C684" s="161"/>
      <c r="D684" s="161"/>
      <c r="E684" s="162"/>
      <c r="F684" s="5" t="s">
        <v>706</v>
      </c>
      <c r="G684" s="110">
        <v>46000</v>
      </c>
      <c r="H684" s="110">
        <v>46000</v>
      </c>
      <c r="I684" s="110">
        <v>13785.23</v>
      </c>
      <c r="J684" s="110"/>
      <c r="K684" s="110"/>
      <c r="L684" s="110"/>
    </row>
    <row r="685" spans="2:12" ht="48" customHeight="1" x14ac:dyDescent="0.35">
      <c r="B685" s="161"/>
      <c r="C685" s="161"/>
      <c r="D685" s="161"/>
      <c r="E685" s="162"/>
      <c r="F685" s="5" t="s">
        <v>707</v>
      </c>
      <c r="G685" s="110">
        <v>46000</v>
      </c>
      <c r="H685" s="110">
        <v>46000</v>
      </c>
      <c r="I685" s="110"/>
      <c r="J685" s="110"/>
      <c r="K685" s="110"/>
      <c r="L685" s="110"/>
    </row>
    <row r="686" spans="2:12" ht="51.6" customHeight="1" x14ac:dyDescent="0.35">
      <c r="B686" s="161"/>
      <c r="C686" s="161"/>
      <c r="D686" s="161"/>
      <c r="E686" s="162"/>
      <c r="F686" s="5" t="s">
        <v>708</v>
      </c>
      <c r="G686" s="110">
        <v>40000</v>
      </c>
      <c r="H686" s="110">
        <v>40000</v>
      </c>
      <c r="I686" s="110">
        <v>39850</v>
      </c>
      <c r="J686" s="110"/>
      <c r="K686" s="110"/>
      <c r="L686" s="110"/>
    </row>
    <row r="687" spans="2:12" ht="28.2" customHeight="1" x14ac:dyDescent="0.35">
      <c r="B687" s="161"/>
      <c r="C687" s="161"/>
      <c r="D687" s="161"/>
      <c r="E687" s="162"/>
      <c r="F687" s="5" t="s">
        <v>709</v>
      </c>
      <c r="G687" s="110">
        <v>30000</v>
      </c>
      <c r="H687" s="110">
        <v>30000</v>
      </c>
      <c r="I687" s="110">
        <v>30000</v>
      </c>
      <c r="J687" s="110"/>
      <c r="K687" s="110"/>
      <c r="L687" s="110"/>
    </row>
    <row r="688" spans="2:12" ht="35.4" customHeight="1" x14ac:dyDescent="0.35">
      <c r="B688" s="161"/>
      <c r="C688" s="161"/>
      <c r="D688" s="161"/>
      <c r="E688" s="162"/>
      <c r="F688" s="5" t="s">
        <v>710</v>
      </c>
      <c r="G688" s="110">
        <v>18000</v>
      </c>
      <c r="H688" s="110">
        <v>18000</v>
      </c>
      <c r="I688" s="110">
        <v>17999.32</v>
      </c>
      <c r="J688" s="110"/>
      <c r="K688" s="110"/>
      <c r="L688" s="110"/>
    </row>
    <row r="689" spans="2:12" ht="26.4" customHeight="1" x14ac:dyDescent="0.35">
      <c r="B689" s="161"/>
      <c r="C689" s="161"/>
      <c r="D689" s="161"/>
      <c r="E689" s="162"/>
      <c r="F689" s="5" t="s">
        <v>711</v>
      </c>
      <c r="G689" s="110">
        <v>20000</v>
      </c>
      <c r="H689" s="110">
        <v>20000</v>
      </c>
      <c r="I689" s="110">
        <v>20000</v>
      </c>
      <c r="J689" s="110"/>
      <c r="K689" s="110"/>
      <c r="L689" s="110"/>
    </row>
    <row r="690" spans="2:12" ht="24.6" customHeight="1" x14ac:dyDescent="0.35">
      <c r="B690" s="161"/>
      <c r="C690" s="161"/>
      <c r="D690" s="161"/>
      <c r="E690" s="162"/>
      <c r="F690" s="5" t="s">
        <v>712</v>
      </c>
      <c r="G690" s="110">
        <v>10000</v>
      </c>
      <c r="H690" s="110">
        <v>10000</v>
      </c>
      <c r="I690" s="110">
        <v>10000</v>
      </c>
      <c r="J690" s="110"/>
      <c r="K690" s="110"/>
      <c r="L690" s="110"/>
    </row>
    <row r="691" spans="2:12" ht="51.6" customHeight="1" x14ac:dyDescent="0.35">
      <c r="B691" s="161"/>
      <c r="C691" s="161"/>
      <c r="D691" s="161"/>
      <c r="E691" s="162"/>
      <c r="F691" s="5" t="s">
        <v>713</v>
      </c>
      <c r="G691" s="110">
        <v>35000</v>
      </c>
      <c r="H691" s="110">
        <v>35000</v>
      </c>
      <c r="I691" s="110">
        <v>10500</v>
      </c>
      <c r="J691" s="110"/>
      <c r="K691" s="110"/>
      <c r="L691" s="110"/>
    </row>
    <row r="692" spans="2:12" ht="25.8" customHeight="1" x14ac:dyDescent="0.35">
      <c r="B692" s="161"/>
      <c r="C692" s="161"/>
      <c r="D692" s="161"/>
      <c r="E692" s="162"/>
      <c r="F692" s="5" t="s">
        <v>719</v>
      </c>
      <c r="G692" s="110">
        <v>43000</v>
      </c>
      <c r="H692" s="110">
        <v>43000</v>
      </c>
      <c r="I692" s="110"/>
      <c r="J692" s="110"/>
      <c r="K692" s="110"/>
      <c r="L692" s="110"/>
    </row>
    <row r="693" spans="2:12" ht="25.8" customHeight="1" x14ac:dyDescent="0.35">
      <c r="B693" s="161"/>
      <c r="C693" s="161"/>
      <c r="D693" s="161"/>
      <c r="E693" s="162"/>
      <c r="F693" s="5" t="s">
        <v>714</v>
      </c>
      <c r="G693" s="110">
        <v>3000</v>
      </c>
      <c r="H693" s="110">
        <v>3000</v>
      </c>
      <c r="I693" s="110"/>
      <c r="J693" s="110"/>
      <c r="K693" s="110"/>
      <c r="L693" s="110"/>
    </row>
    <row r="694" spans="2:12" ht="33.6" customHeight="1" x14ac:dyDescent="0.35">
      <c r="B694" s="161"/>
      <c r="C694" s="161"/>
      <c r="D694" s="161"/>
      <c r="E694" s="162"/>
      <c r="F694" s="5" t="s">
        <v>715</v>
      </c>
      <c r="G694" s="110">
        <v>10000</v>
      </c>
      <c r="H694" s="110">
        <v>0</v>
      </c>
      <c r="I694" s="110"/>
      <c r="J694" s="110"/>
      <c r="K694" s="110"/>
      <c r="L694" s="110"/>
    </row>
    <row r="695" spans="2:12" ht="34.799999999999997" customHeight="1" x14ac:dyDescent="0.35">
      <c r="B695" s="161"/>
      <c r="C695" s="161"/>
      <c r="D695" s="161"/>
      <c r="E695" s="162"/>
      <c r="F695" s="5" t="s">
        <v>716</v>
      </c>
      <c r="G695" s="110">
        <v>40000</v>
      </c>
      <c r="H695" s="110">
        <v>0</v>
      </c>
      <c r="I695" s="110"/>
      <c r="J695" s="110"/>
      <c r="K695" s="110"/>
      <c r="L695" s="110"/>
    </row>
    <row r="696" spans="2:12" ht="34.799999999999997" customHeight="1" x14ac:dyDescent="0.35">
      <c r="B696" s="161"/>
      <c r="C696" s="161"/>
      <c r="D696" s="161"/>
      <c r="E696" s="162"/>
      <c r="F696" s="5" t="s">
        <v>717</v>
      </c>
      <c r="G696" s="110">
        <v>20000</v>
      </c>
      <c r="H696" s="110">
        <v>0</v>
      </c>
      <c r="I696" s="110"/>
      <c r="J696" s="110"/>
      <c r="K696" s="110"/>
      <c r="L696" s="110"/>
    </row>
    <row r="697" spans="2:12" ht="34.799999999999997" customHeight="1" x14ac:dyDescent="0.35">
      <c r="B697" s="161"/>
      <c r="C697" s="161"/>
      <c r="D697" s="161"/>
      <c r="E697" s="162"/>
      <c r="F697" s="5" t="s">
        <v>718</v>
      </c>
      <c r="G697" s="110">
        <v>15000</v>
      </c>
      <c r="H697" s="110">
        <v>0</v>
      </c>
      <c r="I697" s="110"/>
      <c r="J697" s="110"/>
      <c r="K697" s="110"/>
      <c r="L697" s="110"/>
    </row>
    <row r="698" spans="2:12" ht="37.200000000000003" customHeight="1" x14ac:dyDescent="0.35">
      <c r="B698" s="22" t="s">
        <v>608</v>
      </c>
      <c r="C698" s="22" t="s">
        <v>6</v>
      </c>
      <c r="D698" s="22" t="s">
        <v>7</v>
      </c>
      <c r="E698" s="34" t="s">
        <v>8</v>
      </c>
      <c r="F698" s="5"/>
      <c r="G698" s="110">
        <f>G699+G700+G701+G702+G703+G704+G705</f>
        <v>180720</v>
      </c>
      <c r="H698" s="110">
        <f>H699+H700+H701+H702+H703+H704+H705</f>
        <v>53720</v>
      </c>
      <c r="I698" s="110">
        <f>I699+I700+I701+I702+I703+I704+I705</f>
        <v>48220</v>
      </c>
      <c r="J698" s="110"/>
      <c r="K698" s="110"/>
      <c r="L698" s="110"/>
    </row>
    <row r="699" spans="2:12" ht="51.6" customHeight="1" x14ac:dyDescent="0.35">
      <c r="B699" s="22"/>
      <c r="C699" s="22"/>
      <c r="D699" s="22"/>
      <c r="E699" s="34"/>
      <c r="F699" s="5" t="s">
        <v>633</v>
      </c>
      <c r="G699" s="110">
        <v>30000</v>
      </c>
      <c r="H699" s="110">
        <v>30000</v>
      </c>
      <c r="I699" s="110">
        <v>30000</v>
      </c>
      <c r="J699" s="110"/>
      <c r="K699" s="110"/>
      <c r="L699" s="110"/>
    </row>
    <row r="700" spans="2:12" ht="30.6" customHeight="1" x14ac:dyDescent="0.35">
      <c r="B700" s="22"/>
      <c r="C700" s="22"/>
      <c r="D700" s="22"/>
      <c r="E700" s="34"/>
      <c r="F700" s="5" t="s">
        <v>634</v>
      </c>
      <c r="G700" s="110">
        <v>7000</v>
      </c>
      <c r="H700" s="110">
        <v>7000</v>
      </c>
      <c r="I700" s="110">
        <v>7000</v>
      </c>
      <c r="J700" s="110"/>
      <c r="K700" s="110"/>
      <c r="L700" s="110"/>
    </row>
    <row r="701" spans="2:12" ht="33" customHeight="1" x14ac:dyDescent="0.35">
      <c r="B701" s="22"/>
      <c r="C701" s="22"/>
      <c r="D701" s="22"/>
      <c r="E701" s="34"/>
      <c r="F701" s="5" t="s">
        <v>726</v>
      </c>
      <c r="G701" s="110">
        <v>68000</v>
      </c>
      <c r="H701" s="110">
        <v>0</v>
      </c>
      <c r="I701" s="110">
        <v>0</v>
      </c>
      <c r="J701" s="110"/>
      <c r="K701" s="110"/>
      <c r="L701" s="110"/>
    </row>
    <row r="702" spans="2:12" ht="54.6" customHeight="1" x14ac:dyDescent="0.35">
      <c r="B702" s="22"/>
      <c r="C702" s="22"/>
      <c r="D702" s="22"/>
      <c r="E702" s="34"/>
      <c r="F702" s="5" t="s">
        <v>730</v>
      </c>
      <c r="G702" s="110">
        <v>49000</v>
      </c>
      <c r="H702" s="110">
        <v>0</v>
      </c>
      <c r="I702" s="110">
        <v>0</v>
      </c>
      <c r="J702" s="110"/>
      <c r="K702" s="110"/>
      <c r="L702" s="110"/>
    </row>
    <row r="703" spans="2:12" ht="36.6" customHeight="1" x14ac:dyDescent="0.35">
      <c r="B703" s="22"/>
      <c r="C703" s="22"/>
      <c r="D703" s="22"/>
      <c r="E703" s="34"/>
      <c r="F703" s="5" t="s">
        <v>731</v>
      </c>
      <c r="G703" s="110">
        <v>10000</v>
      </c>
      <c r="H703" s="110">
        <v>0</v>
      </c>
      <c r="I703" s="110">
        <v>0</v>
      </c>
      <c r="J703" s="110"/>
      <c r="K703" s="110"/>
      <c r="L703" s="110"/>
    </row>
    <row r="704" spans="2:12" ht="25.8" customHeight="1" x14ac:dyDescent="0.35">
      <c r="B704" s="22"/>
      <c r="C704" s="22"/>
      <c r="D704" s="22"/>
      <c r="E704" s="34"/>
      <c r="F704" s="5" t="s">
        <v>732</v>
      </c>
      <c r="G704" s="110">
        <v>11220</v>
      </c>
      <c r="H704" s="110">
        <v>11220</v>
      </c>
      <c r="I704" s="110">
        <v>11220</v>
      </c>
      <c r="J704" s="110"/>
      <c r="K704" s="110"/>
      <c r="L704" s="110"/>
    </row>
    <row r="705" spans="1:20" ht="36.6" customHeight="1" x14ac:dyDescent="0.35">
      <c r="B705" s="22"/>
      <c r="C705" s="22"/>
      <c r="D705" s="22"/>
      <c r="E705" s="34"/>
      <c r="F705" s="5" t="s">
        <v>829</v>
      </c>
      <c r="G705" s="110">
        <v>5500</v>
      </c>
      <c r="H705" s="110">
        <v>5500</v>
      </c>
      <c r="I705" s="110">
        <v>0</v>
      </c>
      <c r="J705" s="110"/>
      <c r="K705" s="110"/>
      <c r="L705" s="110"/>
    </row>
    <row r="706" spans="1:20" ht="30.6" customHeight="1" x14ac:dyDescent="0.35">
      <c r="B706" s="3" t="s">
        <v>613</v>
      </c>
      <c r="C706" s="3" t="s">
        <v>1</v>
      </c>
      <c r="D706" s="3" t="s">
        <v>2</v>
      </c>
      <c r="E706" s="5" t="s">
        <v>3</v>
      </c>
      <c r="F706" s="5" t="s">
        <v>632</v>
      </c>
      <c r="G706" s="110">
        <v>3000</v>
      </c>
      <c r="H706" s="110">
        <v>3000</v>
      </c>
      <c r="I706" s="110">
        <v>0</v>
      </c>
      <c r="J706" s="110"/>
      <c r="K706" s="110"/>
      <c r="L706" s="110"/>
    </row>
    <row r="707" spans="1:20" ht="35.25" customHeight="1" x14ac:dyDescent="0.35">
      <c r="B707" s="33"/>
      <c r="C707" s="33"/>
      <c r="D707" s="33"/>
      <c r="E707" s="38" t="s">
        <v>203</v>
      </c>
      <c r="F707" s="38"/>
      <c r="G707" s="73">
        <f t="shared" ref="G707:L707" si="36">G678+G676+G674+G660+G659+G653+G652+G646+G604+G645</f>
        <v>53337745.670000002</v>
      </c>
      <c r="H707" s="73">
        <f t="shared" si="36"/>
        <v>35320399.359999999</v>
      </c>
      <c r="I707" s="73">
        <f t="shared" si="36"/>
        <v>17587533.460000001</v>
      </c>
      <c r="J707" s="73">
        <f t="shared" si="36"/>
        <v>661146.5</v>
      </c>
      <c r="K707" s="73">
        <f t="shared" si="36"/>
        <v>252146.5</v>
      </c>
      <c r="L707" s="73">
        <f t="shared" si="36"/>
        <v>78787.95</v>
      </c>
    </row>
    <row r="708" spans="1:20" ht="42" customHeight="1" x14ac:dyDescent="0.35">
      <c r="B708" s="6" t="s">
        <v>196</v>
      </c>
      <c r="C708" s="33"/>
      <c r="D708" s="33"/>
      <c r="E708" s="193" t="s">
        <v>197</v>
      </c>
      <c r="F708" s="7"/>
      <c r="G708" s="57"/>
      <c r="H708" s="57"/>
      <c r="I708" s="58"/>
      <c r="J708" s="184"/>
      <c r="K708" s="184"/>
      <c r="L708" s="184"/>
    </row>
    <row r="709" spans="1:20" ht="125.4" customHeight="1" x14ac:dyDescent="0.35">
      <c r="B709" s="3" t="s">
        <v>749</v>
      </c>
      <c r="C709" s="3" t="s">
        <v>392</v>
      </c>
      <c r="D709" s="3" t="s">
        <v>7</v>
      </c>
      <c r="E709" s="20" t="s">
        <v>247</v>
      </c>
      <c r="F709" s="38" t="s">
        <v>830</v>
      </c>
      <c r="G709" s="181">
        <v>2564630</v>
      </c>
      <c r="H709" s="181">
        <v>0</v>
      </c>
      <c r="I709" s="73"/>
      <c r="J709" s="73"/>
      <c r="K709" s="184">
        <v>0</v>
      </c>
      <c r="L709" s="184">
        <v>0</v>
      </c>
    </row>
    <row r="710" spans="1:20" ht="180.6" customHeight="1" x14ac:dyDescent="0.35">
      <c r="B710" s="3" t="s">
        <v>748</v>
      </c>
      <c r="C710" s="3" t="s">
        <v>401</v>
      </c>
      <c r="D710" s="3" t="s">
        <v>402</v>
      </c>
      <c r="E710" s="20" t="s">
        <v>302</v>
      </c>
      <c r="F710" s="7" t="s">
        <v>831</v>
      </c>
      <c r="G710" s="181"/>
      <c r="H710" s="181"/>
      <c r="I710" s="73"/>
      <c r="J710" s="73">
        <v>1000000</v>
      </c>
      <c r="K710" s="184">
        <v>0</v>
      </c>
      <c r="L710" s="184">
        <v>0</v>
      </c>
    </row>
    <row r="711" spans="1:20" ht="71.400000000000006" customHeight="1" x14ac:dyDescent="0.35">
      <c r="B711" s="3" t="s">
        <v>199</v>
      </c>
      <c r="C711" s="3" t="s">
        <v>1</v>
      </c>
      <c r="D711" s="3" t="s">
        <v>2</v>
      </c>
      <c r="E711" s="20" t="s">
        <v>3</v>
      </c>
      <c r="F711" s="61" t="s">
        <v>832</v>
      </c>
      <c r="G711" s="73">
        <v>14528120</v>
      </c>
      <c r="H711" s="181">
        <v>0</v>
      </c>
      <c r="I711" s="73"/>
      <c r="J711" s="184"/>
      <c r="K711" s="184"/>
      <c r="L711" s="184"/>
    </row>
    <row r="712" spans="1:20" ht="73.2" customHeight="1" x14ac:dyDescent="0.35">
      <c r="B712" s="3" t="s">
        <v>199</v>
      </c>
      <c r="C712" s="3" t="s">
        <v>1</v>
      </c>
      <c r="D712" s="3" t="s">
        <v>2</v>
      </c>
      <c r="E712" s="20" t="s">
        <v>3</v>
      </c>
      <c r="F712" s="78" t="s">
        <v>833</v>
      </c>
      <c r="G712" s="73">
        <v>524935.4</v>
      </c>
      <c r="H712" s="73">
        <v>0</v>
      </c>
      <c r="I712" s="73"/>
      <c r="J712" s="184"/>
      <c r="K712" s="184"/>
      <c r="L712" s="184"/>
    </row>
    <row r="713" spans="1:20" ht="141.6" customHeight="1" x14ac:dyDescent="0.35">
      <c r="B713" s="3" t="s">
        <v>746</v>
      </c>
      <c r="C713" s="3" t="s">
        <v>209</v>
      </c>
      <c r="D713" s="3" t="s">
        <v>210</v>
      </c>
      <c r="E713" s="20" t="s">
        <v>747</v>
      </c>
      <c r="F713" s="78" t="s">
        <v>834</v>
      </c>
      <c r="G713" s="73">
        <v>2500000</v>
      </c>
      <c r="H713" s="73">
        <v>0</v>
      </c>
      <c r="I713" s="73"/>
      <c r="J713" s="184"/>
      <c r="K713" s="184"/>
      <c r="L713" s="184"/>
    </row>
    <row r="714" spans="1:20" s="51" customFormat="1" ht="25.5" customHeight="1" x14ac:dyDescent="0.35">
      <c r="A714" s="48"/>
      <c r="B714" s="177"/>
      <c r="C714" s="169"/>
      <c r="D714" s="169"/>
      <c r="E714" s="38" t="s">
        <v>4</v>
      </c>
      <c r="F714" s="77"/>
      <c r="G714" s="73">
        <f t="shared" ref="G714:L714" si="37">G712+G711+G709+G713+G710</f>
        <v>20117685.399999999</v>
      </c>
      <c r="H714" s="73">
        <f t="shared" si="37"/>
        <v>0</v>
      </c>
      <c r="I714" s="73">
        <f t="shared" si="37"/>
        <v>0</v>
      </c>
      <c r="J714" s="73">
        <f t="shared" si="37"/>
        <v>1000000</v>
      </c>
      <c r="K714" s="73">
        <f t="shared" si="37"/>
        <v>0</v>
      </c>
      <c r="L714" s="73">
        <f t="shared" si="37"/>
        <v>0</v>
      </c>
    </row>
    <row r="715" spans="1:20" s="51" customFormat="1" ht="53.25" customHeight="1" x14ac:dyDescent="0.3">
      <c r="A715" s="48"/>
      <c r="B715" s="30" t="s">
        <v>0</v>
      </c>
      <c r="C715" s="30" t="s">
        <v>0</v>
      </c>
      <c r="D715" s="30" t="s">
        <v>0</v>
      </c>
      <c r="E715" s="61" t="s">
        <v>693</v>
      </c>
      <c r="F715" s="30" t="s">
        <v>0</v>
      </c>
      <c r="G715" s="53">
        <f t="shared" ref="G715:L715" si="38">G714+G559+G513+G273+G208+G72+G49+G602+G232+G537+G707+G104</f>
        <v>166191656.91</v>
      </c>
      <c r="H715" s="53">
        <f t="shared" si="38"/>
        <v>118349279.47</v>
      </c>
      <c r="I715" s="53">
        <f t="shared" si="38"/>
        <v>85144051.770000011</v>
      </c>
      <c r="J715" s="53">
        <f t="shared" si="38"/>
        <v>62700793.68</v>
      </c>
      <c r="K715" s="53">
        <f t="shared" si="38"/>
        <v>44182876.93</v>
      </c>
      <c r="L715" s="53">
        <f t="shared" si="38"/>
        <v>19369227.600000001</v>
      </c>
      <c r="M715" s="163">
        <f>I715+L715</f>
        <v>104513279.37</v>
      </c>
    </row>
    <row r="716" spans="1:20" ht="23.25" customHeight="1" x14ac:dyDescent="0.35">
      <c r="B716" s="209"/>
      <c r="C716" s="209"/>
      <c r="D716" s="209"/>
      <c r="E716" s="209"/>
      <c r="F716" s="209"/>
      <c r="G716" s="209"/>
      <c r="H716" s="209"/>
      <c r="I716" s="209"/>
      <c r="J716" s="209"/>
      <c r="K716" s="209"/>
      <c r="L716" s="209"/>
    </row>
    <row r="717" spans="1:20" s="195" customFormat="1" ht="36.6" customHeight="1" x14ac:dyDescent="0.4">
      <c r="A717" s="83"/>
      <c r="B717" s="194"/>
      <c r="C717" s="194"/>
      <c r="D717" s="198" t="s">
        <v>835</v>
      </c>
      <c r="E717" s="198"/>
      <c r="F717" s="198"/>
      <c r="G717" s="199" t="s">
        <v>836</v>
      </c>
      <c r="H717" s="199"/>
      <c r="I717" s="194"/>
      <c r="J717" s="194"/>
      <c r="K717" s="194"/>
      <c r="L717" s="194"/>
      <c r="M717" s="194"/>
      <c r="N717" s="194"/>
      <c r="O717" s="194"/>
      <c r="P717" s="194"/>
      <c r="Q717" s="194"/>
      <c r="R717" s="194"/>
      <c r="S717" s="194"/>
      <c r="T717" s="194"/>
    </row>
    <row r="718" spans="1:20" x14ac:dyDescent="0.35">
      <c r="J718" s="79"/>
    </row>
    <row r="719" spans="1:20" x14ac:dyDescent="0.35">
      <c r="I719" s="79"/>
      <c r="J719" s="80"/>
      <c r="K719" s="48"/>
      <c r="L719" s="80"/>
    </row>
    <row r="838" spans="6:179" s="39" customFormat="1" x14ac:dyDescent="0.35">
      <c r="F838" s="81" t="e">
        <f>F327+F411+F415+F419+F66</f>
        <v>#VALUE!</v>
      </c>
      <c r="H838" s="40"/>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1"/>
      <c r="AR838" s="41"/>
      <c r="AS838" s="41"/>
      <c r="AT838" s="41"/>
      <c r="AU838" s="41"/>
      <c r="AV838" s="41"/>
      <c r="AW838" s="41"/>
      <c r="AX838" s="41"/>
      <c r="AY838" s="41"/>
      <c r="AZ838" s="41"/>
      <c r="BA838" s="41"/>
      <c r="BB838" s="41"/>
      <c r="BC838" s="41"/>
      <c r="BD838" s="41"/>
      <c r="BE838" s="41"/>
      <c r="BF838" s="41"/>
      <c r="BG838" s="41"/>
      <c r="BH838" s="41"/>
      <c r="BI838" s="41"/>
      <c r="BJ838" s="41"/>
      <c r="BK838" s="41"/>
      <c r="BL838" s="41"/>
      <c r="BM838" s="41"/>
      <c r="BN838" s="41"/>
      <c r="BO838" s="41"/>
      <c r="BP838" s="41"/>
      <c r="BQ838" s="41"/>
      <c r="BR838" s="41"/>
      <c r="BS838" s="41"/>
      <c r="BT838" s="41"/>
      <c r="BU838" s="41"/>
      <c r="BV838" s="41"/>
      <c r="BW838" s="41"/>
      <c r="BX838" s="41"/>
      <c r="BY838" s="41"/>
      <c r="BZ838" s="41"/>
      <c r="CA838" s="41"/>
      <c r="CB838" s="41"/>
      <c r="CC838" s="41"/>
      <c r="CD838" s="41"/>
      <c r="CE838" s="41"/>
      <c r="CF838" s="41"/>
      <c r="CG838" s="41"/>
      <c r="CH838" s="41"/>
      <c r="CI838" s="41"/>
      <c r="CJ838" s="41"/>
      <c r="CK838" s="41"/>
      <c r="CL838" s="41"/>
      <c r="CM838" s="41"/>
      <c r="CN838" s="41"/>
      <c r="CO838" s="41"/>
      <c r="CP838" s="41"/>
      <c r="CQ838" s="41"/>
      <c r="CR838" s="41"/>
      <c r="CS838" s="41"/>
      <c r="CT838" s="41"/>
      <c r="CU838" s="41"/>
      <c r="CV838" s="41"/>
      <c r="CW838" s="41"/>
      <c r="CX838" s="41"/>
      <c r="CY838" s="41"/>
      <c r="CZ838" s="41"/>
      <c r="DA838" s="41"/>
      <c r="DB838" s="41"/>
      <c r="DC838" s="41"/>
      <c r="DD838" s="41"/>
      <c r="DE838" s="41"/>
      <c r="DF838" s="41"/>
      <c r="DG838" s="41"/>
      <c r="DH838" s="41"/>
      <c r="DI838" s="41"/>
      <c r="DJ838" s="41"/>
      <c r="DK838" s="41"/>
      <c r="DL838" s="41"/>
      <c r="DM838" s="41"/>
      <c r="DN838" s="41"/>
      <c r="DO838" s="41"/>
      <c r="DP838" s="41"/>
      <c r="DQ838" s="41"/>
      <c r="DR838" s="41"/>
      <c r="DS838" s="41"/>
      <c r="DT838" s="41"/>
      <c r="DU838" s="41"/>
      <c r="DV838" s="41"/>
      <c r="DW838" s="41"/>
      <c r="DX838" s="41"/>
      <c r="DY838" s="41"/>
      <c r="DZ838" s="41"/>
      <c r="EA838" s="41"/>
      <c r="EB838" s="41"/>
      <c r="EC838" s="41"/>
      <c r="ED838" s="41"/>
      <c r="EE838" s="41"/>
      <c r="EF838" s="41"/>
      <c r="EG838" s="41"/>
      <c r="EH838" s="41"/>
      <c r="EI838" s="41"/>
      <c r="EJ838" s="41"/>
      <c r="EK838" s="41"/>
      <c r="EL838" s="41"/>
      <c r="EM838" s="41"/>
      <c r="EN838" s="41"/>
      <c r="EO838" s="41"/>
      <c r="EP838" s="41"/>
      <c r="EQ838" s="41"/>
      <c r="ER838" s="41"/>
      <c r="ES838" s="41"/>
      <c r="ET838" s="41"/>
      <c r="EU838" s="41"/>
      <c r="EV838" s="41"/>
      <c r="EW838" s="41"/>
      <c r="EX838" s="41"/>
      <c r="EY838" s="41"/>
      <c r="EZ838" s="41"/>
      <c r="FA838" s="41"/>
      <c r="FB838" s="41"/>
      <c r="FC838" s="41"/>
      <c r="FD838" s="41"/>
      <c r="FE838" s="41"/>
      <c r="FF838" s="41"/>
      <c r="FG838" s="41"/>
      <c r="FH838" s="41"/>
      <c r="FI838" s="41"/>
      <c r="FJ838" s="41"/>
      <c r="FK838" s="41"/>
      <c r="FL838" s="41"/>
      <c r="FM838" s="41"/>
      <c r="FN838" s="41"/>
      <c r="FO838" s="41"/>
      <c r="FP838" s="41"/>
      <c r="FQ838" s="41"/>
      <c r="FR838" s="41"/>
      <c r="FS838" s="41"/>
      <c r="FT838" s="41"/>
      <c r="FU838" s="41"/>
      <c r="FV838" s="41"/>
      <c r="FW838" s="41"/>
    </row>
  </sheetData>
  <mergeCells count="14">
    <mergeCell ref="J9:L9"/>
    <mergeCell ref="B716:L716"/>
    <mergeCell ref="B7:C7"/>
    <mergeCell ref="B8:C8"/>
    <mergeCell ref="D717:F717"/>
    <mergeCell ref="G717:H717"/>
    <mergeCell ref="B5:L5"/>
    <mergeCell ref="B6:L6"/>
    <mergeCell ref="B9:B10"/>
    <mergeCell ref="C9:C10"/>
    <mergeCell ref="D9:D10"/>
    <mergeCell ref="E9:E10"/>
    <mergeCell ref="F9:F10"/>
    <mergeCell ref="G9:I9"/>
  </mergeCells>
  <pageMargins left="0.31496062992125984" right="0.31496062992125984" top="1.5354330708661419" bottom="0.35433070866141736" header="0.31496062992125984" footer="0.11811023622047245"/>
  <pageSetup paperSize="9" scale="55" fitToHeight="26" orientation="landscape" verticalDpi="300" r:id="rId1"/>
  <headerFooter differentFirst="1">
    <oddFooter>&amp;C&amp;P</oddFooter>
  </headerFooter>
  <rowBreaks count="4" manualBreakCount="4">
    <brk id="259" max="11" man="1"/>
    <brk id="371" max="11" man="1"/>
    <brk id="419" max="11" man="1"/>
    <brk id="538"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68F936-1C15-4BB0-B695-BCDF2E1289B7}">
  <ds:schemaRef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acedc1b3-a6a6-4744-bb8f-c9b717f8a9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01.10.2021      </vt:lpstr>
      <vt:lpstr>'01.10.2021      '!Заголовки_для_печати</vt:lpstr>
      <vt:lpstr>'01.10.2021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2021-11-10T07:40:07Z</cp:lastPrinted>
  <dcterms:created xsi:type="dcterms:W3CDTF">2014-01-17T10:52:16Z</dcterms:created>
  <dcterms:modified xsi:type="dcterms:W3CDTF">2021-11-12T14:55:48Z</dcterms:modified>
</cp:coreProperties>
</file>